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6"/>
  </bookViews>
  <sheets>
    <sheet name="Лист1" sheetId="1" state="hidden" r:id="rId1"/>
    <sheet name="к 18.03.2020" sheetId="2" state="hidden" r:id="rId2"/>
    <sheet name="к 18.03.2020 г." sheetId="3" state="hidden" r:id="rId3"/>
    <sheet name="Лист2" sheetId="4" state="hidden" r:id="rId4"/>
    <sheet name="КГКУ КрУДор (пример.)" sheetId="5" r:id="rId5"/>
    <sheet name="Вед. объ. переход. тип. покрыт." sheetId="7" r:id="rId6"/>
    <sheet name="Вед. объ. капитал. тип. покрыт." sheetId="8" r:id="rId7"/>
  </sheets>
  <definedNames>
    <definedName name="_xlnm.Print_Area" localSheetId="2">'к 18.03.2020 г.'!$A$1:$U$28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8" l="1"/>
  <c r="G17" i="8"/>
  <c r="G15" i="8"/>
  <c r="G13" i="8"/>
  <c r="G7" i="8"/>
  <c r="G8" i="8"/>
  <c r="G9" i="8"/>
  <c r="G10" i="8"/>
  <c r="G11" i="8"/>
  <c r="G6" i="8"/>
  <c r="G11" i="7"/>
  <c r="G7" i="7"/>
  <c r="G8" i="7"/>
  <c r="G9" i="7"/>
  <c r="G6" i="7"/>
  <c r="H19" i="8" l="1"/>
  <c r="H17" i="8"/>
  <c r="H15" i="8"/>
  <c r="H13" i="8"/>
  <c r="H6" i="8"/>
  <c r="H11" i="7"/>
  <c r="G27" i="5"/>
  <c r="F33" i="5"/>
  <c r="G33" i="5" s="1"/>
  <c r="F31" i="5"/>
  <c r="G31" i="5" s="1"/>
  <c r="F29" i="5"/>
  <c r="G29" i="5" s="1"/>
  <c r="F27" i="5"/>
  <c r="F22" i="5"/>
  <c r="F23" i="5"/>
  <c r="F24" i="5"/>
  <c r="F25" i="5"/>
  <c r="F20" i="5"/>
  <c r="F12" i="5"/>
  <c r="G12" i="5" s="1"/>
  <c r="F9" i="5"/>
  <c r="F10" i="5"/>
  <c r="F7" i="5"/>
  <c r="I5" i="8" l="1"/>
  <c r="H6" i="7"/>
  <c r="I5" i="7" s="1"/>
  <c r="D21" i="5"/>
  <c r="F21" i="5" s="1"/>
  <c r="G20" i="5" s="1"/>
  <c r="H19" i="5" s="1"/>
  <c r="D8" i="5"/>
  <c r="F8" i="5" s="1"/>
  <c r="G7" i="5" s="1"/>
  <c r="H6" i="5" s="1"/>
  <c r="U23" i="3" l="1"/>
  <c r="Q23" i="3"/>
  <c r="M23" i="3"/>
  <c r="K23" i="3"/>
  <c r="U22" i="3"/>
  <c r="Q22" i="3"/>
  <c r="M22" i="3"/>
  <c r="K22" i="3"/>
  <c r="U21" i="3"/>
  <c r="S21" i="3"/>
  <c r="Q21" i="3"/>
  <c r="M21" i="3"/>
  <c r="K21" i="3"/>
  <c r="M20" i="3"/>
  <c r="M18" i="3"/>
  <c r="T24" i="3" l="1"/>
  <c r="T11" i="3"/>
  <c r="T28" i="3" s="1"/>
  <c r="R28" i="3" l="1"/>
  <c r="P28" i="3"/>
  <c r="N28" i="3"/>
  <c r="G28" i="3"/>
  <c r="F28" i="3"/>
  <c r="E28" i="3"/>
  <c r="L24" i="3"/>
  <c r="D18" i="3"/>
  <c r="J17" i="3"/>
  <c r="J28" i="3" s="1"/>
  <c r="H17" i="3"/>
  <c r="D17" i="3"/>
  <c r="D28" i="3" s="1"/>
  <c r="H15" i="3"/>
  <c r="H14" i="3"/>
  <c r="H28" i="3" s="1"/>
  <c r="L8" i="3"/>
  <c r="N24" i="2"/>
  <c r="J24" i="2"/>
  <c r="H15" i="2"/>
  <c r="H14" i="2"/>
  <c r="J8" i="2"/>
  <c r="L28" i="3" l="1"/>
  <c r="D18" i="2"/>
  <c r="N11" i="2"/>
  <c r="H17" i="2" l="1"/>
  <c r="I17" i="2"/>
  <c r="D17" i="2"/>
  <c r="H28" i="2" l="1"/>
  <c r="I28" i="2"/>
  <c r="J28" i="2"/>
  <c r="K28" i="2"/>
  <c r="L28" i="2"/>
  <c r="M28" i="2"/>
  <c r="N28" i="2"/>
  <c r="G28" i="2"/>
  <c r="F28" i="2"/>
  <c r="E28" i="2"/>
  <c r="D28" i="2"/>
  <c r="D24" i="1" l="1"/>
  <c r="E24" i="1"/>
  <c r="F24" i="1"/>
  <c r="G24" i="1"/>
  <c r="H24" i="1"/>
  <c r="C19" i="1"/>
  <c r="C17" i="1"/>
  <c r="C18" i="1"/>
  <c r="C14" i="1"/>
  <c r="C24" i="1" s="1"/>
</calcChain>
</file>

<file path=xl/sharedStrings.xml><?xml version="1.0" encoding="utf-8"?>
<sst xmlns="http://schemas.openxmlformats.org/spreadsheetml/2006/main" count="370" uniqueCount="132">
  <si>
    <t>Наименование муниципального образования</t>
  </si>
  <si>
    <t>г. Железногорск</t>
  </si>
  <si>
    <t>школы</t>
  </si>
  <si>
    <t>г. Минусинск</t>
  </si>
  <si>
    <t>Ужурский район</t>
  </si>
  <si>
    <t>Дзержинский район</t>
  </si>
  <si>
    <t>Балахтинский район</t>
  </si>
  <si>
    <t>Богучанский район</t>
  </si>
  <si>
    <t>г. Канск</t>
  </si>
  <si>
    <t>Рыбинский район</t>
  </si>
  <si>
    <t>г. Назарово</t>
  </si>
  <si>
    <t>учреждение дополнительного образования</t>
  </si>
  <si>
    <t>№ п/п</t>
  </si>
  <si>
    <t>Итого</t>
  </si>
  <si>
    <t>Испрашиваемы объем краевых средств</t>
  </si>
  <si>
    <t>гимназии</t>
  </si>
  <si>
    <t>лицеи</t>
  </si>
  <si>
    <t>детский сад</t>
  </si>
  <si>
    <t>Замена и установка недостающей дорожно-знаковой              информации, шт.</t>
  </si>
  <si>
    <t>Нанесение дорожной разметки на пешеходных            переходах, шт.</t>
  </si>
  <si>
    <t>Установка пешеходного ограждения, м.</t>
  </si>
  <si>
    <t>Устройство искусственных неровностей, шт.</t>
  </si>
  <si>
    <t>Установка искусственного освещения на пешеходных           переходах, шт.</t>
  </si>
  <si>
    <t>Разработка комплексных схем организации дорожного движения, шт.</t>
  </si>
  <si>
    <t>Установка и замена светофорных             объектов, шт.</t>
  </si>
  <si>
    <t>Дошкольное</t>
  </si>
  <si>
    <t>Дополнительное</t>
  </si>
  <si>
    <t>Общеобразовательное</t>
  </si>
  <si>
    <t>Вид общеобразовательного учреждения</t>
  </si>
  <si>
    <t>Вид работ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</si>
  <si>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</si>
  <si>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</si>
  <si>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</si>
  <si>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</si>
  <si>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</si>
  <si>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</si>
  <si>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</si>
  <si>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</si>
  <si>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</si>
  <si>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</si>
  <si>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</si>
  <si>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</si>
  <si>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</si>
  <si>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Испрашиваемый объем краевых средств, руб.</t>
  </si>
  <si>
    <t>Наименование объекта</t>
  </si>
  <si>
    <t>гр. 14</t>
  </si>
  <si>
    <r>
      <t>Восстановление тротуаров, 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</si>
  <si>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МБУ ДО "Станция юных техников"</t>
  </si>
  <si>
    <t>Мариинская женская гимназия</t>
  </si>
  <si>
    <t>МБОУ Лицей № 103 "Гармония"</t>
  </si>
  <si>
    <t>МБОУ Балахтинская СОШ № 1</t>
  </si>
  <si>
    <t>МБОУ "Михайловская СОШ им. ГСС А.К. Скрылева"</t>
  </si>
  <si>
    <t>МБОУ "Солгонская СОШ"</t>
  </si>
  <si>
    <t>МБДОУ "Ужурский детский сад № 2 "Родничок"</t>
  </si>
  <si>
    <t>МБОУ "СОШ № 3"</t>
  </si>
  <si>
    <t>МБОУ "СОШ № 1"</t>
  </si>
  <si>
    <t>МБОУ "СОШ № 4"</t>
  </si>
  <si>
    <t>МКОУ "Пинчугская школа"</t>
  </si>
  <si>
    <t>МКОУ "Шиверская школа"</t>
  </si>
  <si>
    <t>МКДУ детский сад "Чебурашка"</t>
  </si>
  <si>
    <t>МДОБУ "Детский сад №4" "Дюймовочка"</t>
  </si>
  <si>
    <t>МОБУ СОШ №9</t>
  </si>
  <si>
    <t>МОБУ СОШ №6</t>
  </si>
  <si>
    <t xml:space="preserve">МБОУ Дзержинская СШ№2 </t>
  </si>
  <si>
    <t>МБУДО Дзержинская школа искусств</t>
  </si>
  <si>
    <t>МБУДО Центр внешкольной работы</t>
  </si>
  <si>
    <t>МАОУ гимназия №4</t>
  </si>
  <si>
    <t>МБОУ СОШ №7</t>
  </si>
  <si>
    <t>тротуар по ул 40 лет Октября г.Заозерный.</t>
  </si>
  <si>
    <t>МАОУ лицей №1</t>
  </si>
  <si>
    <t>гр. 15</t>
  </si>
  <si>
    <t>гр. 16</t>
  </si>
  <si>
    <t>гр. 17</t>
  </si>
  <si>
    <t>гр. 18</t>
  </si>
  <si>
    <t>гр. 19</t>
  </si>
  <si>
    <t>гр. 20</t>
  </si>
  <si>
    <t>гр. 21</t>
  </si>
  <si>
    <t>-</t>
  </si>
  <si>
    <t>Стоимость, руб</t>
  </si>
  <si>
    <t>Испрашиваемый объем средств субсидии, руб.</t>
  </si>
  <si>
    <t>Рекомендации по обустройству пешеходных переходов в рамках выделения средств 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</si>
  <si>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Тип покрытия</t>
  </si>
  <si>
    <t>Виды работ</t>
  </si>
  <si>
    <t>Переходный</t>
  </si>
  <si>
    <t>Асфальтобетон</t>
  </si>
  <si>
    <t>с транспортировкой и монтажными работами</t>
  </si>
  <si>
    <t>Стоимость</t>
  </si>
  <si>
    <t>Установка искуственного освещения</t>
  </si>
  <si>
    <t>Количество</t>
  </si>
  <si>
    <t>3.1.</t>
  </si>
  <si>
    <t>Ед. изм.</t>
  </si>
  <si>
    <t>2.1.</t>
  </si>
  <si>
    <r>
      <rPr>
        <b/>
        <sz val="11"/>
        <color theme="1"/>
        <rFont val="Times New Roman"/>
        <family val="1"/>
        <charset val="204"/>
      </rPr>
      <t>Переходный тип покрытия</t>
    </r>
    <r>
      <rPr>
        <sz val="11"/>
        <color theme="1"/>
        <rFont val="Times New Roman"/>
        <family val="1"/>
        <charset val="204"/>
      </rPr>
      <t xml:space="preserve"> 
автомобильной дороги, на которой производится обустройство пешеходного перехода</t>
    </r>
  </si>
  <si>
    <t>3.24</t>
  </si>
  <si>
    <t>3.25</t>
  </si>
  <si>
    <t>шт.</t>
  </si>
  <si>
    <t>1.23</t>
  </si>
  <si>
    <t>8.2.1</t>
  </si>
  <si>
    <t>Стоимость единицы, руб*</t>
  </si>
  <si>
    <r>
      <rPr>
        <b/>
        <sz val="11"/>
        <color theme="1"/>
        <rFont val="Times New Roman"/>
        <family val="1"/>
        <charset val="204"/>
      </rPr>
      <t>Капитальный тип покрытия</t>
    </r>
    <r>
      <rPr>
        <sz val="11"/>
        <color theme="1"/>
        <rFont val="Times New Roman"/>
        <family val="1"/>
        <charset val="204"/>
      </rPr>
      <t xml:space="preserve"> 
автомобильной дороги, на которой производится обустройство пешеходного перехода</t>
    </r>
  </si>
  <si>
    <t>1.17</t>
  </si>
  <si>
    <t>5.20</t>
  </si>
  <si>
    <t>1.1.</t>
  </si>
  <si>
    <t>1.2.</t>
  </si>
  <si>
    <t>1.3.</t>
  </si>
  <si>
    <t>1.4.</t>
  </si>
  <si>
    <t>1.5.</t>
  </si>
  <si>
    <t>1.6.</t>
  </si>
  <si>
    <t>Устройство искусственной неровности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</si>
  <si>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</si>
  <si>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Нанесение разметки на пешеходном переходе</t>
  </si>
  <si>
    <t>4.1.</t>
  </si>
  <si>
    <t>Установка металлического ограждения</t>
  </si>
  <si>
    <t>п.м</t>
  </si>
  <si>
    <r>
      <t xml:space="preserve">Установка металлического ограждения </t>
    </r>
    <r>
      <rPr>
        <b/>
        <sz val="11"/>
        <color rgb="FFFF0000"/>
        <rFont val="Times New Roman"/>
        <family val="1"/>
        <charset val="204"/>
      </rPr>
      <t>(если есть существующие тротуары)</t>
    </r>
  </si>
  <si>
    <t>Нанесение разметки на пешеходном переходе (1.14 - 4м)</t>
  </si>
  <si>
    <t>5.1.</t>
  </si>
  <si>
    <t>Рекомендации по обустройству пешеходных переходов в рамках выделения средств 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
(Максимальный перечень работ)</t>
  </si>
  <si>
    <t>Устройство искуственной неровности из асфальтобетона</t>
  </si>
  <si>
    <t>*Стоимость указана без учета транспортировки и монтажа.</t>
  </si>
  <si>
    <t>Установка г-образной опоры (в комплекте с светофором Т7, светильником и дорожными знаками 5.19.1 и 5.19.2)</t>
  </si>
  <si>
    <t>Дорожные знаки</t>
  </si>
  <si>
    <t>Стоимость по виду работ, руб.*</t>
  </si>
  <si>
    <t>Общая стоимость, руб.*</t>
  </si>
  <si>
    <t>Стоимость единицы, руб</t>
  </si>
  <si>
    <t>Стоимость по виду работ, руб.</t>
  </si>
  <si>
    <t>Общая стоимость, руб.</t>
  </si>
  <si>
    <t>Стоимость по разделу, руб*</t>
  </si>
  <si>
    <t>Стоимостьпо разделу, руб</t>
  </si>
  <si>
    <t>Стоимость установки (транспортировки и монтажа), руб.</t>
  </si>
  <si>
    <r>
      <t xml:space="preserve">Ведомость объемов работ № ____________
Обустройство пешеходного перехода, расположенного вблизи образовательного учреждения ______________
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>(наименование учреждения)</t>
    </r>
  </si>
  <si>
    <r>
      <t xml:space="preserve">Ведомость объемов работ № ____________
Обустройство пешеходного перехода, расположенного вблизи образовательного учреждения ______________
                        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      (наименование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</si>
</sst>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\ _₽_-;\-* #,##0.0\ _₽_-;_-* &quot;-&quot;\ _₽_-;_-@_-"/>
    <numFmt numFmtId="167" formatCode="_-* #,##0.00\ _₽_-;\-* #,##0.00\ _₽_-;_-* &quot;-&quot;\ _₽_-;_-@_-"/>
    <numFmt numFmtId="168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2" fillId="0" borderId="2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39" xfId="1" applyNumberFormat="1" applyFont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27" xfId="1" applyNumberFormat="1" applyFont="1" applyBorder="1" applyAlignment="1">
      <alignment horizontal="center" vertical="center"/>
    </xf>
    <xf numFmtId="165" fontId="2" fillId="2" borderId="31" xfId="1" applyNumberFormat="1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30" xfId="1" applyNumberFormat="1" applyFont="1" applyFill="1" applyBorder="1" applyAlignment="1">
      <alignment horizontal="center" vertical="center"/>
    </xf>
    <xf numFmtId="164" fontId="2" fillId="0" borderId="35" xfId="0" applyNumberFormat="1" applyFont="1" applyBorder="1"/>
    <xf numFmtId="164" fontId="2" fillId="0" borderId="36" xfId="0" applyNumberFormat="1" applyFont="1" applyBorder="1"/>
    <xf numFmtId="164" fontId="2" fillId="0" borderId="7" xfId="0" applyNumberFormat="1" applyFont="1" applyBorder="1"/>
    <xf numFmtId="164" fontId="2" fillId="0" borderId="1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2" borderId="12" xfId="1" applyNumberFormat="1" applyFont="1" applyFill="1" applyBorder="1" applyAlignment="1">
      <alignment horizontal="center" vertical="center"/>
    </xf>
    <xf numFmtId="166" fontId="2" fillId="0" borderId="37" xfId="0" applyNumberFormat="1" applyFont="1" applyBorder="1"/>
    <xf numFmtId="166" fontId="2" fillId="0" borderId="8" xfId="0" applyNumberFormat="1" applyFont="1" applyBorder="1"/>
    <xf numFmtId="166" fontId="2" fillId="0" borderId="11" xfId="0" applyNumberFormat="1" applyFont="1" applyBorder="1"/>
    <xf numFmtId="166" fontId="2" fillId="0" borderId="14" xfId="0" applyNumberFormat="1" applyFont="1" applyBorder="1"/>
    <xf numFmtId="166" fontId="2" fillId="2" borderId="14" xfId="1" applyNumberFormat="1" applyFont="1" applyFill="1" applyBorder="1" applyAlignment="1">
      <alignment horizontal="center" vertical="center"/>
    </xf>
    <xf numFmtId="166" fontId="2" fillId="0" borderId="36" xfId="0" applyNumberFormat="1" applyFont="1" applyBorder="1"/>
    <xf numFmtId="166" fontId="2" fillId="0" borderId="1" xfId="0" applyNumberFormat="1" applyFont="1" applyBorder="1"/>
    <xf numFmtId="166" fontId="2" fillId="0" borderId="10" xfId="0" applyNumberFormat="1" applyFont="1" applyBorder="1"/>
    <xf numFmtId="166" fontId="2" fillId="0" borderId="13" xfId="0" applyNumberFormat="1" applyFont="1" applyBorder="1"/>
    <xf numFmtId="166" fontId="2" fillId="2" borderId="13" xfId="1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5" fontId="2" fillId="3" borderId="25" xfId="1" applyNumberFormat="1" applyFont="1" applyFill="1" applyBorder="1" applyAlignment="1">
      <alignment horizontal="center" vertical="center"/>
    </xf>
    <xf numFmtId="164" fontId="2" fillId="3" borderId="35" xfId="0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164" fontId="2" fillId="3" borderId="35" xfId="0" applyNumberFormat="1" applyFont="1" applyFill="1" applyBorder="1"/>
    <xf numFmtId="164" fontId="2" fillId="3" borderId="36" xfId="0" applyNumberFormat="1" applyFont="1" applyFill="1" applyBorder="1"/>
    <xf numFmtId="166" fontId="2" fillId="3" borderId="36" xfId="0" applyNumberFormat="1" applyFont="1" applyFill="1" applyBorder="1"/>
    <xf numFmtId="166" fontId="2" fillId="3" borderId="37" xfId="0" applyNumberFormat="1" applyFont="1" applyFill="1" applyBorder="1"/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/>
    <xf numFmtId="164" fontId="2" fillId="3" borderId="1" xfId="0" applyNumberFormat="1" applyFont="1" applyFill="1" applyBorder="1"/>
    <xf numFmtId="166" fontId="2" fillId="3" borderId="1" xfId="0" applyNumberFormat="1" applyFont="1" applyFill="1" applyBorder="1"/>
    <xf numFmtId="166" fontId="2" fillId="3" borderId="8" xfId="0" applyNumberFormat="1" applyFont="1" applyFill="1" applyBorder="1"/>
    <xf numFmtId="0" fontId="2" fillId="3" borderId="3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65" fontId="2" fillId="3" borderId="39" xfId="1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6" fontId="2" fillId="3" borderId="10" xfId="0" applyNumberFormat="1" applyFont="1" applyFill="1" applyBorder="1"/>
    <xf numFmtId="166" fontId="2" fillId="3" borderId="11" xfId="0" applyNumberFormat="1" applyFont="1" applyFill="1" applyBorder="1"/>
    <xf numFmtId="0" fontId="2" fillId="3" borderId="2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2" fillId="3" borderId="27" xfId="1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/>
    <xf numFmtId="164" fontId="2" fillId="3" borderId="13" xfId="0" applyNumberFormat="1" applyFont="1" applyFill="1" applyBorder="1"/>
    <xf numFmtId="166" fontId="2" fillId="3" borderId="13" xfId="0" applyNumberFormat="1" applyFont="1" applyFill="1" applyBorder="1"/>
    <xf numFmtId="166" fontId="2" fillId="3" borderId="14" xfId="0" applyNumberFormat="1" applyFont="1" applyFill="1" applyBorder="1"/>
    <xf numFmtId="0" fontId="2" fillId="3" borderId="4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/>
    <xf numFmtId="164" fontId="2" fillId="3" borderId="2" xfId="0" applyNumberFormat="1" applyFont="1" applyFill="1" applyBorder="1"/>
    <xf numFmtId="166" fontId="2" fillId="3" borderId="2" xfId="0" applyNumberFormat="1" applyFont="1" applyFill="1" applyBorder="1"/>
    <xf numFmtId="166" fontId="2" fillId="3" borderId="4" xfId="0" applyNumberFormat="1" applyFont="1" applyFill="1" applyBorder="1"/>
    <xf numFmtId="0" fontId="2" fillId="0" borderId="4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5" fontId="2" fillId="0" borderId="25" xfId="1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/>
    <xf numFmtId="0" fontId="2" fillId="0" borderId="18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0" fontId="2" fillId="0" borderId="38" xfId="0" applyFont="1" applyFill="1" applyBorder="1" applyAlignment="1">
      <alignment horizontal="center" vertical="center"/>
    </xf>
    <xf numFmtId="165" fontId="2" fillId="0" borderId="39" xfId="1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/>
    <xf numFmtId="0" fontId="2" fillId="0" borderId="4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/>
    <xf numFmtId="0" fontId="2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5" xfId="0" applyNumberFormat="1" applyFont="1" applyFill="1" applyBorder="1"/>
    <xf numFmtId="166" fontId="2" fillId="0" borderId="7" xfId="0" applyNumberFormat="1" applyFont="1" applyFill="1" applyBorder="1"/>
    <xf numFmtId="166" fontId="2" fillId="0" borderId="9" xfId="0" applyNumberFormat="1" applyFont="1" applyFill="1" applyBorder="1"/>
    <xf numFmtId="166" fontId="2" fillId="0" borderId="3" xfId="0" applyNumberFormat="1" applyFont="1" applyFill="1" applyBorder="1"/>
    <xf numFmtId="167" fontId="2" fillId="0" borderId="54" xfId="0" applyNumberFormat="1" applyFont="1" applyFill="1" applyBorder="1"/>
    <xf numFmtId="167" fontId="2" fillId="0" borderId="55" xfId="0" applyNumberFormat="1" applyFont="1" applyFill="1" applyBorder="1"/>
    <xf numFmtId="167" fontId="2" fillId="0" borderId="56" xfId="0" applyNumberFormat="1" applyFont="1" applyFill="1" applyBorder="1"/>
    <xf numFmtId="167" fontId="2" fillId="0" borderId="53" xfId="0" applyNumberFormat="1" applyFont="1" applyFill="1" applyBorder="1"/>
    <xf numFmtId="167" fontId="2" fillId="2" borderId="31" xfId="1" applyNumberFormat="1" applyFont="1" applyFill="1" applyBorder="1" applyAlignment="1">
      <alignment horizontal="center" vertical="center"/>
    </xf>
    <xf numFmtId="167" fontId="2" fillId="0" borderId="47" xfId="0" applyNumberFormat="1" applyFont="1" applyFill="1" applyBorder="1"/>
    <xf numFmtId="167" fontId="2" fillId="0" borderId="48" xfId="0" applyNumberFormat="1" applyFont="1" applyFill="1" applyBorder="1"/>
    <xf numFmtId="167" fontId="2" fillId="0" borderId="49" xfId="0" applyNumberFormat="1" applyFont="1" applyFill="1" applyBorder="1"/>
    <xf numFmtId="167" fontId="2" fillId="0" borderId="46" xfId="0" applyNumberFormat="1" applyFont="1" applyFill="1" applyBorder="1"/>
    <xf numFmtId="167" fontId="2" fillId="2" borderId="30" xfId="1" applyNumberFormat="1" applyFont="1" applyFill="1" applyBorder="1" applyAlignment="1">
      <alignment horizontal="center" vertical="center"/>
    </xf>
    <xf numFmtId="167" fontId="2" fillId="0" borderId="37" xfId="0" applyNumberFormat="1" applyFont="1" applyFill="1" applyBorder="1"/>
    <xf numFmtId="167" fontId="2" fillId="0" borderId="8" xfId="0" applyNumberFormat="1" applyFont="1" applyFill="1" applyBorder="1"/>
    <xf numFmtId="167" fontId="2" fillId="0" borderId="11" xfId="0" applyNumberFormat="1" applyFont="1" applyFill="1" applyBorder="1"/>
    <xf numFmtId="167" fontId="2" fillId="0" borderId="4" xfId="0" applyNumberFormat="1" applyFont="1" applyFill="1" applyBorder="1"/>
    <xf numFmtId="167" fontId="2" fillId="2" borderId="14" xfId="1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6" fontId="2" fillId="0" borderId="43" xfId="0" applyNumberFormat="1" applyFont="1" applyFill="1" applyBorder="1"/>
    <xf numFmtId="166" fontId="2" fillId="0" borderId="44" xfId="0" applyNumberFormat="1" applyFont="1" applyFill="1" applyBorder="1"/>
    <xf numFmtId="166" fontId="2" fillId="0" borderId="45" xfId="0" applyNumberFormat="1" applyFont="1" applyFill="1" applyBorder="1"/>
    <xf numFmtId="166" fontId="2" fillId="0" borderId="42" xfId="0" applyNumberFormat="1" applyFont="1" applyFill="1" applyBorder="1"/>
    <xf numFmtId="166" fontId="2" fillId="2" borderId="16" xfId="1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/>
    <xf numFmtId="164" fontId="2" fillId="0" borderId="42" xfId="0" applyNumberFormat="1" applyFont="1" applyFill="1" applyBorder="1"/>
    <xf numFmtId="164" fontId="2" fillId="0" borderId="45" xfId="0" applyNumberFormat="1" applyFont="1" applyFill="1" applyBorder="1"/>
    <xf numFmtId="164" fontId="2" fillId="0" borderId="44" xfId="0" applyNumberFormat="1" applyFont="1" applyFill="1" applyBorder="1"/>
    <xf numFmtId="167" fontId="2" fillId="0" borderId="51" xfId="0" applyNumberFormat="1" applyFont="1" applyFill="1" applyBorder="1"/>
    <xf numFmtId="167" fontId="2" fillId="0" borderId="59" xfId="0" applyNumberFormat="1" applyFont="1" applyFill="1" applyBorder="1"/>
    <xf numFmtId="167" fontId="2" fillId="0" borderId="54" xfId="0" applyNumberFormat="1" applyFont="1" applyFill="1" applyBorder="1" applyAlignment="1">
      <alignment horizontal="center"/>
    </xf>
    <xf numFmtId="167" fontId="2" fillId="0" borderId="47" xfId="0" applyNumberFormat="1" applyFont="1" applyFill="1" applyBorder="1" applyAlignment="1">
      <alignment horizontal="center"/>
    </xf>
    <xf numFmtId="167" fontId="2" fillId="0" borderId="54" xfId="0" applyNumberFormat="1" applyFont="1" applyFill="1" applyBorder="1" applyAlignment="1">
      <alignment horizontal="center" vertical="center"/>
    </xf>
    <xf numFmtId="167" fontId="2" fillId="0" borderId="37" xfId="0" applyNumberFormat="1" applyFont="1" applyFill="1" applyBorder="1" applyAlignment="1">
      <alignment horizontal="center" vertical="center"/>
    </xf>
    <xf numFmtId="167" fontId="2" fillId="0" borderId="47" xfId="0" applyNumberFormat="1" applyFont="1" applyFill="1" applyBorder="1" applyAlignment="1">
      <alignment horizontal="center" vertical="center"/>
    </xf>
    <xf numFmtId="167" fontId="2" fillId="0" borderId="55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167" fontId="2" fillId="0" borderId="48" xfId="0" applyNumberFormat="1" applyFont="1" applyFill="1" applyBorder="1" applyAlignment="1">
      <alignment horizontal="center" vertical="center"/>
    </xf>
    <xf numFmtId="167" fontId="2" fillId="0" borderId="5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49" xfId="0" applyNumberFormat="1" applyFont="1" applyFill="1" applyBorder="1" applyAlignment="1">
      <alignment horizontal="center" vertical="center"/>
    </xf>
    <xf numFmtId="167" fontId="2" fillId="0" borderId="37" xfId="0" applyNumberFormat="1" applyFont="1" applyFill="1" applyBorder="1" applyAlignment="1">
      <alignment horizontal="center"/>
    </xf>
    <xf numFmtId="167" fontId="2" fillId="0" borderId="55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7" fontId="2" fillId="0" borderId="48" xfId="0" applyNumberFormat="1" applyFont="1" applyFill="1" applyBorder="1" applyAlignment="1">
      <alignment horizontal="center"/>
    </xf>
    <xf numFmtId="167" fontId="2" fillId="0" borderId="56" xfId="0" applyNumberFormat="1" applyFont="1" applyFill="1" applyBorder="1" applyAlignment="1">
      <alignment horizontal="center"/>
    </xf>
    <xf numFmtId="167" fontId="2" fillId="0" borderId="49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6" fontId="2" fillId="0" borderId="43" xfId="0" applyNumberFormat="1" applyFont="1" applyFill="1" applyBorder="1" applyAlignment="1">
      <alignment horizontal="center"/>
    </xf>
    <xf numFmtId="166" fontId="2" fillId="0" borderId="3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6" fontId="2" fillId="0" borderId="44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6" fontId="2" fillId="0" borderId="45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/>
    <xf numFmtId="167" fontId="2" fillId="0" borderId="3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7" fontId="2" fillId="0" borderId="31" xfId="0" applyNumberFormat="1" applyFont="1" applyFill="1" applyBorder="1"/>
    <xf numFmtId="167" fontId="2" fillId="0" borderId="14" xfId="0" applyNumberFormat="1" applyFont="1" applyFill="1" applyBorder="1"/>
    <xf numFmtId="166" fontId="2" fillId="0" borderId="16" xfId="0" applyNumberFormat="1" applyFont="1" applyFill="1" applyBorder="1"/>
    <xf numFmtId="167" fontId="2" fillId="0" borderId="30" xfId="0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/>
    <xf numFmtId="166" fontId="2" fillId="0" borderId="12" xfId="0" applyNumberFormat="1" applyFont="1" applyFill="1" applyBorder="1"/>
    <xf numFmtId="167" fontId="2" fillId="0" borderId="31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168" fontId="2" fillId="0" borderId="61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8" fontId="2" fillId="0" borderId="63" xfId="0" applyNumberFormat="1" applyFont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6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5" fontId="4" fillId="6" borderId="52" xfId="0" applyNumberFormat="1" applyFont="1" applyFill="1" applyBorder="1" applyAlignment="1">
      <alignment horizontal="center" vertical="center" wrapText="1"/>
    </xf>
    <xf numFmtId="165" fontId="4" fillId="6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5" fontId="4" fillId="3" borderId="57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8" borderId="57" xfId="0" applyNumberFormat="1" applyFont="1" applyFill="1" applyBorder="1" applyAlignment="1">
      <alignment horizontal="center" vertical="center" wrapText="1"/>
    </xf>
    <xf numFmtId="165" fontId="4" fillId="8" borderId="29" xfId="0" applyNumberFormat="1" applyFont="1" applyFill="1" applyBorder="1" applyAlignment="1">
      <alignment horizontal="center" vertical="center" wrapText="1"/>
    </xf>
    <xf numFmtId="165" fontId="4" fillId="5" borderId="52" xfId="0" applyNumberFormat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 wrapText="1"/>
    </xf>
    <xf numFmtId="165" fontId="4" fillId="7" borderId="42" xfId="0" applyNumberFormat="1" applyFont="1" applyFill="1" applyBorder="1" applyAlignment="1">
      <alignment horizontal="center" vertical="center" wrapText="1"/>
    </xf>
    <xf numFmtId="165" fontId="4" fillId="3" borderId="5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8" borderId="52" xfId="0" applyNumberFormat="1" applyFont="1" applyFill="1" applyBorder="1" applyAlignment="1">
      <alignment horizontal="center" vertical="center" wrapText="1"/>
    </xf>
    <xf numFmtId="165" fontId="4" fillId="8" borderId="3" xfId="0" applyNumberFormat="1" applyFont="1" applyFill="1" applyBorder="1" applyAlignment="1">
      <alignment horizontal="center" vertical="center" wrapText="1"/>
    </xf>
    <xf numFmtId="165" fontId="4" fillId="6" borderId="50" xfId="0" applyNumberFormat="1" applyFont="1" applyFill="1" applyBorder="1" applyAlignment="1">
      <alignment horizontal="center" vertical="center" wrapText="1"/>
    </xf>
    <xf numFmtId="165" fontId="4" fillId="6" borderId="51" xfId="0" applyNumberFormat="1" applyFont="1" applyFill="1" applyBorder="1" applyAlignment="1">
      <alignment horizontal="center" vertical="center" wrapText="1"/>
    </xf>
    <xf numFmtId="165" fontId="4" fillId="4" borderId="52" xfId="0" applyNumberFormat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4" fillId="4" borderId="58" xfId="0" applyNumberFormat="1" applyFont="1" applyFill="1" applyBorder="1" applyAlignment="1">
      <alignment horizontal="center" vertical="center" wrapText="1"/>
    </xf>
    <xf numFmtId="165" fontId="4" fillId="4" borderId="5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165" fontId="4" fillId="6" borderId="57" xfId="0" applyNumberFormat="1" applyFont="1" applyFill="1" applyBorder="1" applyAlignment="1">
      <alignment horizontal="center" vertical="center" wrapText="1"/>
    </xf>
    <xf numFmtId="165" fontId="4" fillId="6" borderId="29" xfId="0" applyNumberFormat="1" applyFont="1" applyFill="1" applyBorder="1" applyAlignment="1">
      <alignment horizontal="center" vertical="center" wrapText="1"/>
    </xf>
    <xf numFmtId="165" fontId="4" fillId="5" borderId="57" xfId="0" applyNumberFormat="1" applyFont="1" applyFill="1" applyBorder="1" applyAlignment="1">
      <alignment horizontal="center" vertical="center" wrapText="1"/>
    </xf>
    <xf numFmtId="165" fontId="4" fillId="5" borderId="29" xfId="0" applyNumberFormat="1" applyFont="1" applyFill="1" applyBorder="1" applyAlignment="1">
      <alignment horizontal="center" vertical="center" wrapText="1"/>
    </xf>
    <xf numFmtId="165" fontId="4" fillId="7" borderId="50" xfId="0" applyNumberFormat="1" applyFont="1" applyFill="1" applyBorder="1" applyAlignment="1">
      <alignment horizontal="center" vertical="center" wrapText="1"/>
    </xf>
    <xf numFmtId="165" fontId="4" fillId="7" borderId="5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62" xfId="0" applyFont="1" applyFill="1" applyBorder="1" applyAlignment="1">
      <alignment horizontal="left" vertical="center" wrapText="1"/>
    </xf>
    <xf numFmtId="0" fontId="6" fillId="3" borderId="60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60" xfId="0" applyFont="1" applyFill="1" applyBorder="1" applyAlignment="1">
      <alignment horizontal="left" vertical="center"/>
    </xf>
    <xf numFmtId="165" fontId="2" fillId="0" borderId="54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zoomScaleSheetLayoutView="115" workbookViewId="0">
      <selection activeCell="L13" sqref="A11:L14"/>
    </sheetView>
  </sheetViews>
  <sheetFormatPr defaultRowHeight="15" x14ac:dyDescent="0.25"/>
  <cols>
    <col min="1" max="1" width="9.140625" style="1"/>
    <col min="2" max="2" width="42.7109375" style="1" customWidth="1"/>
    <col min="3" max="3" width="24.140625" style="1" customWidth="1"/>
    <col min="4" max="5" width="9.140625" style="1"/>
    <col min="6" max="6" width="19.42578125" style="1" customWidth="1"/>
    <col min="7" max="7" width="9.140625" style="1"/>
    <col min="8" max="8" width="12.85546875" style="2" customWidth="1"/>
    <col min="9" max="15" width="20.5703125" customWidth="1"/>
  </cols>
  <sheetData>
    <row r="1" spans="1:15" ht="71.25" x14ac:dyDescent="0.25">
      <c r="A1" s="3" t="s">
        <v>12</v>
      </c>
      <c r="B1" s="3" t="s">
        <v>0</v>
      </c>
      <c r="C1" s="4" t="s">
        <v>14</v>
      </c>
      <c r="D1" s="3" t="s">
        <v>2</v>
      </c>
      <c r="E1" s="3" t="s">
        <v>15</v>
      </c>
      <c r="F1" s="4" t="s">
        <v>11</v>
      </c>
      <c r="G1" s="3" t="s">
        <v>16</v>
      </c>
      <c r="H1" s="5" t="s">
        <v>17</v>
      </c>
      <c r="I1" s="10" t="s">
        <v>18</v>
      </c>
      <c r="J1" s="11" t="s">
        <v>19</v>
      </c>
      <c r="K1" s="11" t="s">
        <v>20</v>
      </c>
      <c r="L1" s="11" t="s">
        <v>21</v>
      </c>
      <c r="M1" s="11" t="s">
        <v>22</v>
      </c>
      <c r="N1" s="11" t="s">
        <v>23</v>
      </c>
      <c r="O1" s="12" t="s">
        <v>24</v>
      </c>
    </row>
    <row r="2" spans="1:15" x14ac:dyDescent="0.25">
      <c r="A2" s="3">
        <v>1</v>
      </c>
      <c r="B2" s="274" t="s">
        <v>1</v>
      </c>
      <c r="C2" s="6">
        <v>1201618</v>
      </c>
      <c r="D2" s="3"/>
      <c r="E2" s="3">
        <v>1</v>
      </c>
      <c r="F2" s="3"/>
      <c r="G2" s="3"/>
      <c r="H2" s="4"/>
    </row>
    <row r="3" spans="1:15" x14ac:dyDescent="0.25">
      <c r="A3" s="3">
        <v>2</v>
      </c>
      <c r="B3" s="274"/>
      <c r="C3" s="6">
        <v>1301810.8</v>
      </c>
      <c r="D3" s="3"/>
      <c r="E3" s="3"/>
      <c r="F3" s="3">
        <v>1</v>
      </c>
      <c r="G3" s="3"/>
      <c r="H3" s="4"/>
    </row>
    <row r="4" spans="1:15" x14ac:dyDescent="0.25">
      <c r="A4" s="3">
        <v>3</v>
      </c>
      <c r="B4" s="274"/>
      <c r="C4" s="6">
        <v>1198418.3999999999</v>
      </c>
      <c r="D4" s="3"/>
      <c r="E4" s="3"/>
      <c r="F4" s="3"/>
      <c r="G4" s="3">
        <v>1</v>
      </c>
      <c r="H4" s="4"/>
    </row>
    <row r="5" spans="1:15" x14ac:dyDescent="0.25">
      <c r="A5" s="3">
        <v>4</v>
      </c>
      <c r="B5" s="274" t="s">
        <v>3</v>
      </c>
      <c r="C5" s="6">
        <v>2429729.7200000002</v>
      </c>
      <c r="D5" s="3"/>
      <c r="E5" s="3"/>
      <c r="F5" s="3"/>
      <c r="G5" s="3"/>
      <c r="H5" s="4">
        <v>1</v>
      </c>
    </row>
    <row r="6" spans="1:15" x14ac:dyDescent="0.25">
      <c r="A6" s="3">
        <v>5</v>
      </c>
      <c r="B6" s="274"/>
      <c r="C6" s="7">
        <v>246715.62</v>
      </c>
      <c r="D6" s="3">
        <v>1</v>
      </c>
      <c r="E6" s="3"/>
      <c r="F6" s="3"/>
      <c r="G6" s="3"/>
      <c r="H6" s="4"/>
    </row>
    <row r="7" spans="1:15" x14ac:dyDescent="0.25">
      <c r="A7" s="3">
        <v>6</v>
      </c>
      <c r="B7" s="274"/>
      <c r="C7" s="6">
        <v>296953.86</v>
      </c>
      <c r="D7" s="3">
        <v>1</v>
      </c>
      <c r="E7" s="3"/>
      <c r="F7" s="3"/>
      <c r="G7" s="3"/>
      <c r="H7" s="4"/>
    </row>
    <row r="8" spans="1:15" x14ac:dyDescent="0.25">
      <c r="A8" s="3">
        <v>7</v>
      </c>
      <c r="B8" s="274" t="s">
        <v>4</v>
      </c>
      <c r="C8" s="6">
        <v>221053.3</v>
      </c>
      <c r="D8" s="3">
        <v>1</v>
      </c>
      <c r="E8" s="3"/>
      <c r="F8" s="3"/>
      <c r="G8" s="3"/>
      <c r="H8" s="4"/>
    </row>
    <row r="9" spans="1:15" x14ac:dyDescent="0.25">
      <c r="A9" s="3">
        <v>8</v>
      </c>
      <c r="B9" s="274"/>
      <c r="C9" s="6">
        <v>283428.18</v>
      </c>
      <c r="D9" s="3">
        <v>1</v>
      </c>
      <c r="E9" s="3"/>
      <c r="F9" s="3"/>
      <c r="G9" s="3"/>
      <c r="H9" s="4"/>
    </row>
    <row r="10" spans="1:15" x14ac:dyDescent="0.25">
      <c r="A10" s="3">
        <v>9</v>
      </c>
      <c r="B10" s="274"/>
      <c r="C10" s="6">
        <v>468366.65</v>
      </c>
      <c r="D10" s="3"/>
      <c r="E10" s="3"/>
      <c r="F10" s="3"/>
      <c r="G10" s="3"/>
      <c r="H10" s="4">
        <v>1</v>
      </c>
    </row>
    <row r="11" spans="1:15" x14ac:dyDescent="0.25">
      <c r="A11" s="3">
        <v>10</v>
      </c>
      <c r="B11" s="274" t="s">
        <v>5</v>
      </c>
      <c r="C11" s="6">
        <v>603799</v>
      </c>
      <c r="D11" s="3">
        <v>1</v>
      </c>
      <c r="E11" s="3"/>
      <c r="F11" s="3"/>
      <c r="G11" s="3"/>
      <c r="H11" s="4"/>
    </row>
    <row r="12" spans="1:15" x14ac:dyDescent="0.25">
      <c r="A12" s="3">
        <v>11</v>
      </c>
      <c r="B12" s="274"/>
      <c r="C12" s="6">
        <v>579656</v>
      </c>
      <c r="D12" s="3"/>
      <c r="E12" s="3"/>
      <c r="F12" s="3">
        <v>1</v>
      </c>
      <c r="G12" s="3"/>
      <c r="H12" s="4"/>
    </row>
    <row r="13" spans="1:15" x14ac:dyDescent="0.25">
      <c r="A13" s="3">
        <v>12</v>
      </c>
      <c r="B13" s="274"/>
      <c r="C13" s="6">
        <v>579656</v>
      </c>
      <c r="D13" s="3"/>
      <c r="E13" s="3"/>
      <c r="F13" s="3">
        <v>1</v>
      </c>
      <c r="G13" s="3"/>
      <c r="H13" s="4"/>
    </row>
    <row r="14" spans="1:15" x14ac:dyDescent="0.25">
      <c r="A14" s="3">
        <v>13</v>
      </c>
      <c r="B14" s="3" t="s">
        <v>6</v>
      </c>
      <c r="C14" s="6">
        <f>276076.8+34854+136224+247200</f>
        <v>694354.8</v>
      </c>
      <c r="D14" s="3">
        <v>1</v>
      </c>
      <c r="E14" s="3"/>
      <c r="F14" s="3"/>
      <c r="G14" s="3"/>
      <c r="H14" s="4"/>
    </row>
    <row r="15" spans="1:15" x14ac:dyDescent="0.25">
      <c r="A15" s="3">
        <v>14</v>
      </c>
      <c r="B15" s="274" t="s">
        <v>7</v>
      </c>
      <c r="C15" s="6">
        <v>51465</v>
      </c>
      <c r="D15" s="3">
        <v>1</v>
      </c>
      <c r="E15" s="3"/>
      <c r="F15" s="3"/>
      <c r="G15" s="3"/>
      <c r="H15" s="4"/>
    </row>
    <row r="16" spans="1:15" x14ac:dyDescent="0.25">
      <c r="A16" s="3">
        <v>15</v>
      </c>
      <c r="B16" s="274"/>
      <c r="C16" s="6">
        <v>252673.58</v>
      </c>
      <c r="D16" s="3"/>
      <c r="E16" s="3"/>
      <c r="F16" s="3"/>
      <c r="G16" s="3"/>
      <c r="H16" s="4">
        <v>1</v>
      </c>
    </row>
    <row r="17" spans="1:8" x14ac:dyDescent="0.25">
      <c r="A17" s="3">
        <v>16</v>
      </c>
      <c r="B17" s="274" t="s">
        <v>8</v>
      </c>
      <c r="C17" s="6">
        <f>3492+2557+157.454+3011+2848783</f>
        <v>2858000.4539999999</v>
      </c>
      <c r="D17" s="3">
        <v>1</v>
      </c>
      <c r="E17" s="3"/>
      <c r="F17" s="3"/>
      <c r="G17" s="3"/>
      <c r="H17" s="4"/>
    </row>
    <row r="18" spans="1:8" x14ac:dyDescent="0.25">
      <c r="A18" s="3">
        <v>17</v>
      </c>
      <c r="B18" s="274"/>
      <c r="C18" s="6">
        <f>3492+2557+157.454+3011+2848783</f>
        <v>2858000.4539999999</v>
      </c>
      <c r="D18" s="3"/>
      <c r="E18" s="3"/>
      <c r="F18" s="3"/>
      <c r="G18" s="3">
        <v>1</v>
      </c>
      <c r="H18" s="4"/>
    </row>
    <row r="19" spans="1:8" x14ac:dyDescent="0.25">
      <c r="A19" s="3">
        <v>18</v>
      </c>
      <c r="B19" s="274"/>
      <c r="C19" s="6">
        <f>3492+2557+157.454+3011+2848783</f>
        <v>2858000.4539999999</v>
      </c>
      <c r="D19" s="3"/>
      <c r="E19" s="3">
        <v>1</v>
      </c>
      <c r="F19" s="3"/>
      <c r="G19" s="3"/>
      <c r="H19" s="4"/>
    </row>
    <row r="20" spans="1:8" x14ac:dyDescent="0.25">
      <c r="A20" s="3">
        <v>19</v>
      </c>
      <c r="B20" s="3" t="s">
        <v>9</v>
      </c>
      <c r="C20" s="6">
        <v>1766167.97</v>
      </c>
      <c r="D20" s="3">
        <v>1</v>
      </c>
      <c r="E20" s="3"/>
      <c r="F20" s="3"/>
      <c r="G20" s="3"/>
      <c r="H20" s="4"/>
    </row>
    <row r="21" spans="1:8" x14ac:dyDescent="0.25">
      <c r="A21" s="3">
        <v>20</v>
      </c>
      <c r="B21" s="274" t="s">
        <v>10</v>
      </c>
      <c r="C21" s="6">
        <v>928661</v>
      </c>
      <c r="D21" s="3">
        <v>1</v>
      </c>
      <c r="E21" s="3"/>
      <c r="F21" s="3"/>
      <c r="G21" s="3"/>
      <c r="H21" s="4"/>
    </row>
    <row r="22" spans="1:8" x14ac:dyDescent="0.25">
      <c r="A22" s="3">
        <v>21</v>
      </c>
      <c r="B22" s="274"/>
      <c r="C22" s="6">
        <v>1150362</v>
      </c>
      <c r="D22" s="3">
        <v>1</v>
      </c>
      <c r="E22" s="3"/>
      <c r="F22" s="3"/>
      <c r="G22" s="3"/>
      <c r="H22" s="4"/>
    </row>
    <row r="23" spans="1:8" x14ac:dyDescent="0.25">
      <c r="A23" s="3">
        <v>22</v>
      </c>
      <c r="B23" s="274"/>
      <c r="C23" s="6">
        <v>958462</v>
      </c>
      <c r="D23" s="3">
        <v>1</v>
      </c>
      <c r="E23" s="3"/>
      <c r="F23" s="3"/>
      <c r="G23" s="3"/>
      <c r="H23" s="4"/>
    </row>
    <row r="24" spans="1:8" x14ac:dyDescent="0.25">
      <c r="A24" s="8" t="s">
        <v>13</v>
      </c>
      <c r="B24" s="8"/>
      <c r="C24" s="9">
        <f>SUM(C2:C23)</f>
        <v>23787353.241999999</v>
      </c>
      <c r="D24" s="9">
        <f t="shared" ref="D24:H24" si="0">SUM(D2:D23)</f>
        <v>12</v>
      </c>
      <c r="E24" s="9">
        <f t="shared" si="0"/>
        <v>2</v>
      </c>
      <c r="F24" s="9">
        <f t="shared" si="0"/>
        <v>3</v>
      </c>
      <c r="G24" s="9">
        <f t="shared" si="0"/>
        <v>2</v>
      </c>
      <c r="H24" s="9">
        <f t="shared" si="0"/>
        <v>3</v>
      </c>
    </row>
  </sheetData>
  <mergeCells count="7">
    <mergeCell ref="B21:B23"/>
    <mergeCell ref="B2:B4"/>
    <mergeCell ref="B5:B7"/>
    <mergeCell ref="B8:B10"/>
    <mergeCell ref="B11:B13"/>
    <mergeCell ref="B15:B16"/>
    <mergeCell ref="B17:B19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"/>
  <sheetViews>
    <sheetView zoomScaleNormal="100" zoomScaleSheetLayoutView="115" workbookViewId="0">
      <selection activeCell="C4" sqref="C4"/>
    </sheetView>
  </sheetViews>
  <sheetFormatPr defaultRowHeight="15" x14ac:dyDescent="0.25"/>
  <cols>
    <col min="1" max="1" width="9.140625" style="14"/>
    <col min="2" max="2" width="42.7109375" style="14" customWidth="1"/>
    <col min="3" max="3" width="50.140625" style="14" customWidth="1"/>
    <col min="4" max="4" width="24.140625" style="14" customWidth="1"/>
    <col min="5" max="5" width="12.7109375" style="14" customWidth="1"/>
    <col min="6" max="6" width="15.5703125" style="14" customWidth="1"/>
    <col min="7" max="7" width="21.28515625" style="14" customWidth="1"/>
    <col min="8" max="14" width="20.5703125" style="13" customWidth="1"/>
    <col min="15" max="16384" width="9.140625" style="13"/>
  </cols>
  <sheetData>
    <row r="1" spans="1:14" ht="15.75" thickBot="1" x14ac:dyDescent="0.3">
      <c r="A1" s="290" t="s">
        <v>12</v>
      </c>
      <c r="B1" s="287" t="s">
        <v>0</v>
      </c>
      <c r="C1" s="304" t="s">
        <v>44</v>
      </c>
      <c r="D1" s="293" t="s">
        <v>43</v>
      </c>
      <c r="E1" s="284" t="s">
        <v>28</v>
      </c>
      <c r="F1" s="285"/>
      <c r="G1" s="286"/>
      <c r="H1" s="275" t="s">
        <v>29</v>
      </c>
      <c r="I1" s="276"/>
      <c r="J1" s="276"/>
      <c r="K1" s="276"/>
      <c r="L1" s="276"/>
      <c r="M1" s="276"/>
      <c r="N1" s="277"/>
    </row>
    <row r="2" spans="1:14" ht="75" customHeight="1" x14ac:dyDescent="0.25">
      <c r="A2" s="291"/>
      <c r="B2" s="288"/>
      <c r="C2" s="305"/>
      <c r="D2" s="294"/>
      <c r="E2" s="296" t="s">
        <v>25</v>
      </c>
      <c r="F2" s="298" t="s">
        <v>26</v>
      </c>
      <c r="G2" s="300" t="s">
        <v>27</v>
      </c>
      <c r="H2" s="278" t="s">
        <v>18</v>
      </c>
      <c r="I2" s="279" t="s">
        <v>19</v>
      </c>
      <c r="J2" s="279" t="s">
        <v>20</v>
      </c>
      <c r="K2" s="279" t="s">
        <v>21</v>
      </c>
      <c r="L2" s="279" t="s">
        <v>22</v>
      </c>
      <c r="M2" s="279" t="s">
        <v>24</v>
      </c>
      <c r="N2" s="280" t="s">
        <v>46</v>
      </c>
    </row>
    <row r="3" spans="1:14" ht="15.75" thickBot="1" x14ac:dyDescent="0.3">
      <c r="A3" s="292"/>
      <c r="B3" s="289"/>
      <c r="C3" s="306"/>
      <c r="D3" s="295"/>
      <c r="E3" s="297"/>
      <c r="F3" s="299"/>
      <c r="G3" s="301"/>
      <c r="H3" s="278"/>
      <c r="I3" s="279"/>
      <c r="J3" s="279"/>
      <c r="K3" s="279"/>
      <c r="L3" s="279"/>
      <c r="M3" s="279"/>
      <c r="N3" s="280"/>
    </row>
    <row r="4" spans="1:14" ht="15.75" thickBot="1" x14ac:dyDescent="0.3">
      <c r="A4" s="19" t="s">
        <v>30</v>
      </c>
      <c r="B4" s="21" t="s">
        <v>31</v>
      </c>
      <c r="C4" s="21" t="s">
        <v>32</v>
      </c>
      <c r="D4" s="22" t="s">
        <v>33</v>
      </c>
      <c r="E4" s="15" t="s">
        <v>34</v>
      </c>
      <c r="F4" s="16" t="s">
        <v>35</v>
      </c>
      <c r="G4" s="17" t="s">
        <v>36</v>
      </c>
      <c r="H4" s="15" t="s">
        <v>37</v>
      </c>
      <c r="I4" s="16" t="s">
        <v>38</v>
      </c>
      <c r="J4" s="16" t="s">
        <v>39</v>
      </c>
      <c r="K4" s="16" t="s">
        <v>40</v>
      </c>
      <c r="L4" s="16" t="s">
        <v>41</v>
      </c>
      <c r="M4" s="16" t="s">
        <v>42</v>
      </c>
      <c r="N4" s="17" t="s">
        <v>45</v>
      </c>
    </row>
    <row r="5" spans="1:14" x14ac:dyDescent="0.25">
      <c r="A5" s="69">
        <v>1</v>
      </c>
      <c r="B5" s="281" t="s">
        <v>1</v>
      </c>
      <c r="C5" s="70" t="s">
        <v>48</v>
      </c>
      <c r="D5" s="71">
        <v>1201618</v>
      </c>
      <c r="E5" s="72"/>
      <c r="F5" s="73"/>
      <c r="G5" s="74">
        <v>1</v>
      </c>
      <c r="H5" s="75">
        <v>16</v>
      </c>
      <c r="I5" s="76">
        <v>1</v>
      </c>
      <c r="J5" s="77">
        <v>198</v>
      </c>
      <c r="K5" s="76">
        <v>1</v>
      </c>
      <c r="L5" s="76"/>
      <c r="M5" s="76"/>
      <c r="N5" s="78"/>
    </row>
    <row r="6" spans="1:14" x14ac:dyDescent="0.25">
      <c r="A6" s="79">
        <v>2</v>
      </c>
      <c r="B6" s="282"/>
      <c r="C6" s="80" t="s">
        <v>47</v>
      </c>
      <c r="D6" s="81">
        <v>1301810.8</v>
      </c>
      <c r="E6" s="82"/>
      <c r="F6" s="83">
        <v>1</v>
      </c>
      <c r="G6" s="84"/>
      <c r="H6" s="85">
        <v>12</v>
      </c>
      <c r="I6" s="86">
        <v>1</v>
      </c>
      <c r="J6" s="87">
        <v>251</v>
      </c>
      <c r="K6" s="86">
        <v>2</v>
      </c>
      <c r="L6" s="86"/>
      <c r="M6" s="86"/>
      <c r="N6" s="88"/>
    </row>
    <row r="7" spans="1:14" ht="15.75" thickBot="1" x14ac:dyDescent="0.3">
      <c r="A7" s="89">
        <v>3</v>
      </c>
      <c r="B7" s="283"/>
      <c r="C7" s="90" t="s">
        <v>49</v>
      </c>
      <c r="D7" s="91">
        <v>1198418.3999999999</v>
      </c>
      <c r="E7" s="92"/>
      <c r="F7" s="93"/>
      <c r="G7" s="94">
        <v>1</v>
      </c>
      <c r="H7" s="95">
        <v>8</v>
      </c>
      <c r="I7" s="96">
        <v>1</v>
      </c>
      <c r="J7" s="97">
        <v>160</v>
      </c>
      <c r="K7" s="96">
        <v>2</v>
      </c>
      <c r="L7" s="96"/>
      <c r="M7" s="96"/>
      <c r="N7" s="98"/>
    </row>
    <row r="8" spans="1:14" x14ac:dyDescent="0.25">
      <c r="A8" s="18">
        <v>4</v>
      </c>
      <c r="B8" s="287" t="s">
        <v>3</v>
      </c>
      <c r="C8" s="66" t="s">
        <v>60</v>
      </c>
      <c r="D8" s="26">
        <v>2504876</v>
      </c>
      <c r="E8" s="32">
        <v>1</v>
      </c>
      <c r="F8" s="33"/>
      <c r="G8" s="34"/>
      <c r="H8" s="47">
        <v>6</v>
      </c>
      <c r="I8" s="48"/>
      <c r="J8" s="61">
        <f>2.4*100</f>
        <v>240</v>
      </c>
      <c r="K8" s="48">
        <v>2</v>
      </c>
      <c r="L8" s="48"/>
      <c r="M8" s="48">
        <v>1</v>
      </c>
      <c r="N8" s="56">
        <v>514</v>
      </c>
    </row>
    <row r="9" spans="1:14" x14ac:dyDescent="0.25">
      <c r="A9" s="20">
        <v>5</v>
      </c>
      <c r="B9" s="288"/>
      <c r="C9" s="67" t="s">
        <v>61</v>
      </c>
      <c r="D9" s="29">
        <v>254346</v>
      </c>
      <c r="E9" s="35"/>
      <c r="F9" s="36"/>
      <c r="G9" s="37">
        <v>1</v>
      </c>
      <c r="H9" s="49"/>
      <c r="I9" s="50"/>
      <c r="J9" s="62"/>
      <c r="K9" s="50"/>
      <c r="L9" s="50"/>
      <c r="M9" s="50">
        <v>1</v>
      </c>
      <c r="N9" s="57"/>
    </row>
    <row r="10" spans="1:14" ht="15.75" thickBot="1" x14ac:dyDescent="0.3">
      <c r="A10" s="25">
        <v>6</v>
      </c>
      <c r="B10" s="302"/>
      <c r="C10" s="67" t="s">
        <v>62</v>
      </c>
      <c r="D10" s="28">
        <v>306138</v>
      </c>
      <c r="E10" s="38"/>
      <c r="F10" s="39"/>
      <c r="G10" s="40">
        <v>1</v>
      </c>
      <c r="H10" s="51"/>
      <c r="I10" s="52"/>
      <c r="J10" s="63"/>
      <c r="K10" s="52"/>
      <c r="L10" s="52"/>
      <c r="M10" s="52">
        <v>1</v>
      </c>
      <c r="N10" s="58"/>
    </row>
    <row r="11" spans="1:14" x14ac:dyDescent="0.25">
      <c r="A11" s="69">
        <v>7</v>
      </c>
      <c r="B11" s="281" t="s">
        <v>4</v>
      </c>
      <c r="C11" s="70" t="s">
        <v>51</v>
      </c>
      <c r="D11" s="71">
        <v>221053.3</v>
      </c>
      <c r="E11" s="72"/>
      <c r="F11" s="73"/>
      <c r="G11" s="74">
        <v>1</v>
      </c>
      <c r="H11" s="75"/>
      <c r="I11" s="76"/>
      <c r="J11" s="77"/>
      <c r="K11" s="76"/>
      <c r="L11" s="76"/>
      <c r="M11" s="76"/>
      <c r="N11" s="78">
        <f>150*1.5</f>
        <v>225</v>
      </c>
    </row>
    <row r="12" spans="1:14" x14ac:dyDescent="0.25">
      <c r="A12" s="79">
        <v>8</v>
      </c>
      <c r="B12" s="282"/>
      <c r="C12" s="80" t="s">
        <v>52</v>
      </c>
      <c r="D12" s="81">
        <v>283428.18</v>
      </c>
      <c r="E12" s="82"/>
      <c r="F12" s="83"/>
      <c r="G12" s="84">
        <v>1</v>
      </c>
      <c r="H12" s="85">
        <v>4</v>
      </c>
      <c r="I12" s="86">
        <v>1</v>
      </c>
      <c r="J12" s="87">
        <v>40</v>
      </c>
      <c r="K12" s="86">
        <v>2</v>
      </c>
      <c r="L12" s="86">
        <v>5</v>
      </c>
      <c r="M12" s="86">
        <v>1</v>
      </c>
      <c r="N12" s="88"/>
    </row>
    <row r="13" spans="1:14" ht="15.75" thickBot="1" x14ac:dyDescent="0.3">
      <c r="A13" s="89">
        <v>9</v>
      </c>
      <c r="B13" s="283"/>
      <c r="C13" s="90" t="s">
        <v>53</v>
      </c>
      <c r="D13" s="91">
        <v>468366.65</v>
      </c>
      <c r="E13" s="92">
        <v>1</v>
      </c>
      <c r="F13" s="93"/>
      <c r="G13" s="94"/>
      <c r="H13" s="95">
        <v>18</v>
      </c>
      <c r="I13" s="96">
        <v>1</v>
      </c>
      <c r="J13" s="97">
        <v>60</v>
      </c>
      <c r="K13" s="96"/>
      <c r="L13" s="96"/>
      <c r="M13" s="96">
        <v>1</v>
      </c>
      <c r="N13" s="98">
        <v>48.4</v>
      </c>
    </row>
    <row r="14" spans="1:14" x14ac:dyDescent="0.25">
      <c r="A14" s="18">
        <v>10</v>
      </c>
      <c r="B14" s="287" t="s">
        <v>5</v>
      </c>
      <c r="C14" s="66" t="s">
        <v>63</v>
      </c>
      <c r="D14" s="26">
        <v>603799</v>
      </c>
      <c r="E14" s="32"/>
      <c r="F14" s="33"/>
      <c r="G14" s="34">
        <v>1</v>
      </c>
      <c r="H14" s="47">
        <f>4+2+4+2</f>
        <v>12</v>
      </c>
      <c r="I14" s="48">
        <v>1</v>
      </c>
      <c r="J14" s="61"/>
      <c r="K14" s="48">
        <v>2</v>
      </c>
      <c r="L14" s="48">
        <v>3</v>
      </c>
      <c r="M14" s="48">
        <v>1</v>
      </c>
      <c r="N14" s="56">
        <v>84</v>
      </c>
    </row>
    <row r="15" spans="1:14" x14ac:dyDescent="0.25">
      <c r="A15" s="20">
        <v>11</v>
      </c>
      <c r="B15" s="288"/>
      <c r="C15" s="67" t="s">
        <v>64</v>
      </c>
      <c r="D15" s="27">
        <v>579656</v>
      </c>
      <c r="E15" s="35"/>
      <c r="F15" s="36">
        <v>1</v>
      </c>
      <c r="G15" s="37"/>
      <c r="H15" s="49">
        <f>4+2+4+2</f>
        <v>12</v>
      </c>
      <c r="I15" s="50">
        <v>1</v>
      </c>
      <c r="J15" s="62"/>
      <c r="K15" s="50">
        <v>2</v>
      </c>
      <c r="L15" s="50">
        <v>3</v>
      </c>
      <c r="M15" s="50">
        <v>1</v>
      </c>
      <c r="N15" s="57">
        <v>56</v>
      </c>
    </row>
    <row r="16" spans="1:14" ht="15.75" thickBot="1" x14ac:dyDescent="0.3">
      <c r="A16" s="25">
        <v>12</v>
      </c>
      <c r="B16" s="302"/>
      <c r="C16" s="68" t="s">
        <v>65</v>
      </c>
      <c r="D16" s="27">
        <v>579656</v>
      </c>
      <c r="E16" s="38"/>
      <c r="F16" s="39">
        <v>1</v>
      </c>
      <c r="G16" s="40"/>
      <c r="H16" s="51">
        <v>12</v>
      </c>
      <c r="I16" s="52">
        <v>1</v>
      </c>
      <c r="J16" s="63"/>
      <c r="K16" s="52">
        <v>2</v>
      </c>
      <c r="L16" s="52">
        <v>3</v>
      </c>
      <c r="M16" s="52">
        <v>1</v>
      </c>
      <c r="N16" s="58">
        <v>56</v>
      </c>
    </row>
    <row r="17" spans="1:14" ht="15.75" thickBot="1" x14ac:dyDescent="0.3">
      <c r="A17" s="99">
        <v>13</v>
      </c>
      <c r="B17" s="100" t="s">
        <v>6</v>
      </c>
      <c r="C17" s="100" t="s">
        <v>50</v>
      </c>
      <c r="D17" s="101">
        <f>247200+136224+34854+276076.8</f>
        <v>694354.8</v>
      </c>
      <c r="E17" s="102"/>
      <c r="F17" s="103"/>
      <c r="G17" s="104">
        <v>1</v>
      </c>
      <c r="H17" s="105">
        <f>6+6</f>
        <v>12</v>
      </c>
      <c r="I17" s="106">
        <f>1+1</f>
        <v>2</v>
      </c>
      <c r="J17" s="107">
        <v>92.18</v>
      </c>
      <c r="K17" s="106">
        <v>2</v>
      </c>
      <c r="L17" s="106"/>
      <c r="M17" s="106"/>
      <c r="N17" s="108"/>
    </row>
    <row r="18" spans="1:14" x14ac:dyDescent="0.25">
      <c r="A18" s="69">
        <v>14</v>
      </c>
      <c r="B18" s="281" t="s">
        <v>7</v>
      </c>
      <c r="C18" s="70" t="s">
        <v>57</v>
      </c>
      <c r="D18" s="71">
        <f>291265.2+102413</f>
        <v>393678.2</v>
      </c>
      <c r="E18" s="72"/>
      <c r="F18" s="73"/>
      <c r="G18" s="74">
        <v>1</v>
      </c>
      <c r="H18" s="75"/>
      <c r="I18" s="76"/>
      <c r="J18" s="77">
        <v>188.1</v>
      </c>
      <c r="K18" s="76"/>
      <c r="L18" s="76">
        <v>1</v>
      </c>
      <c r="M18" s="76"/>
      <c r="N18" s="78">
        <v>45</v>
      </c>
    </row>
    <row r="19" spans="1:14" x14ac:dyDescent="0.25">
      <c r="A19" s="109">
        <v>15</v>
      </c>
      <c r="B19" s="303"/>
      <c r="C19" s="110" t="s">
        <v>58</v>
      </c>
      <c r="D19" s="111">
        <v>70500</v>
      </c>
      <c r="E19" s="112"/>
      <c r="F19" s="113"/>
      <c r="G19" s="114">
        <v>1</v>
      </c>
      <c r="H19" s="115"/>
      <c r="I19" s="116"/>
      <c r="J19" s="117"/>
      <c r="K19" s="116"/>
      <c r="L19" s="116"/>
      <c r="M19" s="116">
        <v>1</v>
      </c>
      <c r="N19" s="118"/>
    </row>
    <row r="20" spans="1:14" ht="15.75" thickBot="1" x14ac:dyDescent="0.3">
      <c r="A20" s="89">
        <v>16</v>
      </c>
      <c r="B20" s="283"/>
      <c r="C20" s="90" t="s">
        <v>59</v>
      </c>
      <c r="D20" s="91">
        <v>245353</v>
      </c>
      <c r="E20" s="92">
        <v>1</v>
      </c>
      <c r="F20" s="93"/>
      <c r="G20" s="94"/>
      <c r="H20" s="95"/>
      <c r="I20" s="96"/>
      <c r="J20" s="97">
        <v>98</v>
      </c>
      <c r="K20" s="96"/>
      <c r="L20" s="96"/>
      <c r="M20" s="96"/>
      <c r="N20" s="98"/>
    </row>
    <row r="21" spans="1:14" x14ac:dyDescent="0.25">
      <c r="A21" s="18">
        <v>17</v>
      </c>
      <c r="B21" s="287" t="s">
        <v>8</v>
      </c>
      <c r="C21" s="66" t="s">
        <v>66</v>
      </c>
      <c r="D21" s="26">
        <v>3015297</v>
      </c>
      <c r="E21" s="32"/>
      <c r="F21" s="33"/>
      <c r="G21" s="34">
        <v>1</v>
      </c>
      <c r="H21" s="47"/>
      <c r="I21" s="48">
        <v>1</v>
      </c>
      <c r="J21" s="61">
        <v>195</v>
      </c>
      <c r="K21" s="48"/>
      <c r="L21" s="48">
        <v>35</v>
      </c>
      <c r="M21" s="48">
        <v>1</v>
      </c>
      <c r="N21" s="56">
        <v>1</v>
      </c>
    </row>
    <row r="22" spans="1:14" x14ac:dyDescent="0.25">
      <c r="A22" s="20">
        <v>18</v>
      </c>
      <c r="B22" s="288"/>
      <c r="C22" s="119" t="s">
        <v>69</v>
      </c>
      <c r="D22" s="27">
        <v>2857843</v>
      </c>
      <c r="E22" s="35"/>
      <c r="F22" s="36"/>
      <c r="G22" s="37">
        <v>1</v>
      </c>
      <c r="H22" s="49"/>
      <c r="I22" s="50">
        <v>1</v>
      </c>
      <c r="J22" s="62">
        <v>195</v>
      </c>
      <c r="K22" s="50"/>
      <c r="L22" s="50">
        <v>35</v>
      </c>
      <c r="M22" s="50"/>
      <c r="N22" s="57">
        <v>1</v>
      </c>
    </row>
    <row r="23" spans="1:14" ht="15.75" thickBot="1" x14ac:dyDescent="0.3">
      <c r="A23" s="25">
        <v>19</v>
      </c>
      <c r="B23" s="302"/>
      <c r="C23" s="68" t="s">
        <v>67</v>
      </c>
      <c r="D23" s="28">
        <v>2857843</v>
      </c>
      <c r="E23" s="38"/>
      <c r="F23" s="39"/>
      <c r="G23" s="40">
        <v>1</v>
      </c>
      <c r="H23" s="51"/>
      <c r="I23" s="52">
        <v>1</v>
      </c>
      <c r="J23" s="63">
        <v>195</v>
      </c>
      <c r="K23" s="52"/>
      <c r="L23" s="52">
        <v>35</v>
      </c>
      <c r="M23" s="52"/>
      <c r="N23" s="58">
        <v>1</v>
      </c>
    </row>
    <row r="24" spans="1:14" ht="15.75" thickBot="1" x14ac:dyDescent="0.3">
      <c r="A24" s="19">
        <v>20</v>
      </c>
      <c r="B24" s="21" t="s">
        <v>9</v>
      </c>
      <c r="C24" s="21" t="s">
        <v>68</v>
      </c>
      <c r="D24" s="30">
        <v>1766167.97</v>
      </c>
      <c r="E24" s="41"/>
      <c r="F24" s="42"/>
      <c r="G24" s="43">
        <v>1</v>
      </c>
      <c r="H24" s="53"/>
      <c r="I24" s="54"/>
      <c r="J24" s="64">
        <f>0.68*100</f>
        <v>68</v>
      </c>
      <c r="K24" s="54"/>
      <c r="L24" s="54"/>
      <c r="M24" s="54"/>
      <c r="N24" s="59">
        <f>0.5988*1000</f>
        <v>598.79999999999995</v>
      </c>
    </row>
    <row r="25" spans="1:14" x14ac:dyDescent="0.25">
      <c r="A25" s="69">
        <v>21</v>
      </c>
      <c r="B25" s="281" t="s">
        <v>10</v>
      </c>
      <c r="C25" s="70" t="s">
        <v>54</v>
      </c>
      <c r="D25" s="71">
        <v>928661</v>
      </c>
      <c r="E25" s="72"/>
      <c r="F25" s="73"/>
      <c r="G25" s="74">
        <v>1</v>
      </c>
      <c r="H25" s="75"/>
      <c r="I25" s="76">
        <v>1</v>
      </c>
      <c r="J25" s="77">
        <v>200</v>
      </c>
      <c r="K25" s="76"/>
      <c r="L25" s="76"/>
      <c r="M25" s="76">
        <v>1</v>
      </c>
      <c r="N25" s="78">
        <v>20</v>
      </c>
    </row>
    <row r="26" spans="1:14" x14ac:dyDescent="0.25">
      <c r="A26" s="79">
        <v>22</v>
      </c>
      <c r="B26" s="282"/>
      <c r="C26" s="80" t="s">
        <v>55</v>
      </c>
      <c r="D26" s="81">
        <v>958462</v>
      </c>
      <c r="E26" s="82"/>
      <c r="F26" s="83"/>
      <c r="G26" s="84">
        <v>1</v>
      </c>
      <c r="H26" s="85">
        <v>6</v>
      </c>
      <c r="I26" s="86">
        <v>1</v>
      </c>
      <c r="J26" s="87">
        <v>200</v>
      </c>
      <c r="K26" s="86"/>
      <c r="L26" s="86"/>
      <c r="M26" s="86">
        <v>1</v>
      </c>
      <c r="N26" s="88">
        <v>20</v>
      </c>
    </row>
    <row r="27" spans="1:14" ht="15.75" thickBot="1" x14ac:dyDescent="0.3">
      <c r="A27" s="89">
        <v>23</v>
      </c>
      <c r="B27" s="283"/>
      <c r="C27" s="90" t="s">
        <v>56</v>
      </c>
      <c r="D27" s="91">
        <v>1150362</v>
      </c>
      <c r="E27" s="92"/>
      <c r="F27" s="93"/>
      <c r="G27" s="94">
        <v>1</v>
      </c>
      <c r="H27" s="95">
        <v>4</v>
      </c>
      <c r="I27" s="96">
        <v>1</v>
      </c>
      <c r="J27" s="97">
        <v>200</v>
      </c>
      <c r="K27" s="96"/>
      <c r="L27" s="96"/>
      <c r="M27" s="96">
        <v>2</v>
      </c>
      <c r="N27" s="98">
        <v>45</v>
      </c>
    </row>
    <row r="28" spans="1:14" ht="15.75" thickBot="1" x14ac:dyDescent="0.3">
      <c r="A28" s="23" t="s">
        <v>13</v>
      </c>
      <c r="B28" s="24"/>
      <c r="C28" s="24"/>
      <c r="D28" s="31">
        <f>SUM(D5:D27)</f>
        <v>24441688.299999997</v>
      </c>
      <c r="E28" s="44">
        <f t="shared" ref="E28:N28" si="0">SUM(E5:E27)</f>
        <v>3</v>
      </c>
      <c r="F28" s="45">
        <f t="shared" si="0"/>
        <v>3</v>
      </c>
      <c r="G28" s="46">
        <f t="shared" si="0"/>
        <v>17</v>
      </c>
      <c r="H28" s="55">
        <f t="shared" si="0"/>
        <v>122</v>
      </c>
      <c r="I28" s="45">
        <f t="shared" si="0"/>
        <v>16</v>
      </c>
      <c r="J28" s="65">
        <f t="shared" si="0"/>
        <v>2580.2799999999997</v>
      </c>
      <c r="K28" s="45">
        <f t="shared" si="0"/>
        <v>17</v>
      </c>
      <c r="L28" s="45">
        <f t="shared" si="0"/>
        <v>120</v>
      </c>
      <c r="M28" s="45">
        <f t="shared" si="0"/>
        <v>14</v>
      </c>
      <c r="N28" s="60">
        <f t="shared" si="0"/>
        <v>1715.2</v>
      </c>
    </row>
  </sheetData>
  <mergeCells count="23">
    <mergeCell ref="B25:B27"/>
    <mergeCell ref="E1:G1"/>
    <mergeCell ref="B1:B3"/>
    <mergeCell ref="A1:A3"/>
    <mergeCell ref="D1:D3"/>
    <mergeCell ref="E2:E3"/>
    <mergeCell ref="F2:F3"/>
    <mergeCell ref="G2:G3"/>
    <mergeCell ref="B5:B7"/>
    <mergeCell ref="B8:B10"/>
    <mergeCell ref="B11:B13"/>
    <mergeCell ref="B14:B16"/>
    <mergeCell ref="B18:B20"/>
    <mergeCell ref="B21:B23"/>
    <mergeCell ref="C1:C3"/>
    <mergeCell ref="H1:N1"/>
    <mergeCell ref="H2:H3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8"/>
  <sheetViews>
    <sheetView view="pageBreakPreview" zoomScale="70" zoomScaleNormal="10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37" sqref="R37"/>
    </sheetView>
  </sheetViews>
  <sheetFormatPr defaultRowHeight="15" x14ac:dyDescent="0.25"/>
  <cols>
    <col min="1" max="1" width="9.140625" style="14"/>
    <col min="2" max="2" width="18.85546875" style="14" customWidth="1"/>
    <col min="3" max="3" width="50.140625" style="14" customWidth="1"/>
    <col min="4" max="4" width="16.85546875" style="14" customWidth="1"/>
    <col min="5" max="5" width="8" style="14" customWidth="1"/>
    <col min="6" max="6" width="10.140625" style="14" customWidth="1"/>
    <col min="7" max="7" width="8" style="14" customWidth="1"/>
    <col min="8" max="8" width="20.5703125" style="13" customWidth="1"/>
    <col min="9" max="9" width="15.42578125" style="13" customWidth="1"/>
    <col min="10" max="10" width="20.5703125" style="13" customWidth="1"/>
    <col min="11" max="11" width="15.42578125" style="13" customWidth="1"/>
    <col min="12" max="12" width="20.5703125" style="13" customWidth="1"/>
    <col min="13" max="13" width="15.42578125" style="13" customWidth="1"/>
    <col min="14" max="14" width="20.5703125" style="13" customWidth="1"/>
    <col min="15" max="15" width="15.42578125" style="13" customWidth="1"/>
    <col min="16" max="16" width="20.5703125" style="13" customWidth="1"/>
    <col min="17" max="17" width="15.42578125" style="13" customWidth="1"/>
    <col min="18" max="18" width="20.5703125" style="13" customWidth="1"/>
    <col min="19" max="19" width="15.42578125" style="13" customWidth="1"/>
    <col min="20" max="20" width="20.5703125" style="13" customWidth="1"/>
    <col min="21" max="21" width="15.42578125" style="13" customWidth="1"/>
    <col min="22" max="22" width="9.5703125" style="13" customWidth="1"/>
    <col min="23" max="16384" width="9.140625" style="13"/>
  </cols>
  <sheetData>
    <row r="1" spans="1:21" ht="15.75" thickBot="1" x14ac:dyDescent="0.3">
      <c r="A1" s="290" t="s">
        <v>12</v>
      </c>
      <c r="B1" s="330" t="s">
        <v>0</v>
      </c>
      <c r="C1" s="304" t="s">
        <v>44</v>
      </c>
      <c r="D1" s="293" t="s">
        <v>79</v>
      </c>
      <c r="E1" s="284" t="s">
        <v>28</v>
      </c>
      <c r="F1" s="285"/>
      <c r="G1" s="286"/>
      <c r="H1" s="275" t="s">
        <v>29</v>
      </c>
      <c r="I1" s="333"/>
      <c r="J1" s="276"/>
      <c r="K1" s="276"/>
      <c r="L1" s="276"/>
      <c r="M1" s="276"/>
      <c r="N1" s="276"/>
      <c r="O1" s="276"/>
      <c r="P1" s="276"/>
      <c r="Q1" s="276"/>
      <c r="R1" s="276"/>
      <c r="S1" s="334"/>
      <c r="T1" s="334"/>
      <c r="U1" s="277"/>
    </row>
    <row r="2" spans="1:21" ht="75" customHeight="1" x14ac:dyDescent="0.25">
      <c r="A2" s="291"/>
      <c r="B2" s="331"/>
      <c r="C2" s="305"/>
      <c r="D2" s="294"/>
      <c r="E2" s="296" t="s">
        <v>25</v>
      </c>
      <c r="F2" s="298" t="s">
        <v>26</v>
      </c>
      <c r="G2" s="300" t="s">
        <v>27</v>
      </c>
      <c r="H2" s="307" t="s">
        <v>18</v>
      </c>
      <c r="I2" s="336" t="s">
        <v>78</v>
      </c>
      <c r="J2" s="317" t="s">
        <v>19</v>
      </c>
      <c r="K2" s="338" t="s">
        <v>78</v>
      </c>
      <c r="L2" s="319" t="s">
        <v>20</v>
      </c>
      <c r="M2" s="340" t="s">
        <v>78</v>
      </c>
      <c r="N2" s="320" t="s">
        <v>21</v>
      </c>
      <c r="O2" s="313" t="s">
        <v>78</v>
      </c>
      <c r="P2" s="322" t="s">
        <v>22</v>
      </c>
      <c r="Q2" s="315" t="s">
        <v>78</v>
      </c>
      <c r="R2" s="307" t="s">
        <v>24</v>
      </c>
      <c r="S2" s="324" t="s">
        <v>78</v>
      </c>
      <c r="T2" s="326" t="s">
        <v>46</v>
      </c>
      <c r="U2" s="328" t="s">
        <v>78</v>
      </c>
    </row>
    <row r="3" spans="1:21" ht="15.75" thickBot="1" x14ac:dyDescent="0.3">
      <c r="A3" s="292"/>
      <c r="B3" s="332"/>
      <c r="C3" s="306"/>
      <c r="D3" s="295"/>
      <c r="E3" s="297"/>
      <c r="F3" s="299"/>
      <c r="G3" s="301"/>
      <c r="H3" s="335"/>
      <c r="I3" s="337"/>
      <c r="J3" s="318"/>
      <c r="K3" s="339"/>
      <c r="L3" s="319"/>
      <c r="M3" s="341"/>
      <c r="N3" s="321"/>
      <c r="O3" s="314"/>
      <c r="P3" s="323"/>
      <c r="Q3" s="316"/>
      <c r="R3" s="308"/>
      <c r="S3" s="325"/>
      <c r="T3" s="327"/>
      <c r="U3" s="329"/>
    </row>
    <row r="4" spans="1:21" ht="15.75" thickBot="1" x14ac:dyDescent="0.3">
      <c r="A4" s="120" t="s">
        <v>30</v>
      </c>
      <c r="B4" s="121" t="s">
        <v>31</v>
      </c>
      <c r="C4" s="121" t="s">
        <v>32</v>
      </c>
      <c r="D4" s="122" t="s">
        <v>33</v>
      </c>
      <c r="E4" s="123" t="s">
        <v>34</v>
      </c>
      <c r="F4" s="124" t="s">
        <v>35</v>
      </c>
      <c r="G4" s="125" t="s">
        <v>36</v>
      </c>
      <c r="H4" s="123" t="s">
        <v>37</v>
      </c>
      <c r="I4" s="151" t="s">
        <v>38</v>
      </c>
      <c r="J4" s="123" t="s">
        <v>39</v>
      </c>
      <c r="K4" s="151" t="s">
        <v>40</v>
      </c>
      <c r="L4" s="150" t="s">
        <v>41</v>
      </c>
      <c r="M4" s="122" t="s">
        <v>42</v>
      </c>
      <c r="N4" s="123" t="s">
        <v>45</v>
      </c>
      <c r="O4" s="151" t="s">
        <v>70</v>
      </c>
      <c r="P4" s="123" t="s">
        <v>71</v>
      </c>
      <c r="Q4" s="151" t="s">
        <v>72</v>
      </c>
      <c r="R4" s="123" t="s">
        <v>73</v>
      </c>
      <c r="S4" s="122" t="s">
        <v>74</v>
      </c>
      <c r="T4" s="123" t="s">
        <v>75</v>
      </c>
      <c r="U4" s="151" t="s">
        <v>76</v>
      </c>
    </row>
    <row r="5" spans="1:21" x14ac:dyDescent="0.25">
      <c r="A5" s="126">
        <v>1</v>
      </c>
      <c r="B5" s="309" t="s">
        <v>1</v>
      </c>
      <c r="C5" s="172" t="s">
        <v>48</v>
      </c>
      <c r="D5" s="127">
        <v>1201618</v>
      </c>
      <c r="E5" s="128"/>
      <c r="F5" s="129"/>
      <c r="G5" s="130">
        <v>1</v>
      </c>
      <c r="H5" s="131">
        <v>16</v>
      </c>
      <c r="I5" s="189" t="s">
        <v>77</v>
      </c>
      <c r="J5" s="131">
        <v>1</v>
      </c>
      <c r="K5" s="190" t="s">
        <v>77</v>
      </c>
      <c r="L5" s="176">
        <v>198</v>
      </c>
      <c r="M5" s="191" t="s">
        <v>77</v>
      </c>
      <c r="N5" s="131">
        <v>1</v>
      </c>
      <c r="O5" s="190" t="s">
        <v>77</v>
      </c>
      <c r="P5" s="131"/>
      <c r="Q5" s="190"/>
      <c r="R5" s="131"/>
      <c r="S5" s="191"/>
      <c r="T5" s="153"/>
      <c r="U5" s="189"/>
    </row>
    <row r="6" spans="1:21" x14ac:dyDescent="0.25">
      <c r="A6" s="132">
        <v>2</v>
      </c>
      <c r="B6" s="310"/>
      <c r="C6" s="173" t="s">
        <v>47</v>
      </c>
      <c r="D6" s="29">
        <v>1301810.8</v>
      </c>
      <c r="E6" s="133"/>
      <c r="F6" s="134">
        <v>1</v>
      </c>
      <c r="G6" s="135"/>
      <c r="H6" s="136">
        <v>12</v>
      </c>
      <c r="I6" s="192" t="s">
        <v>77</v>
      </c>
      <c r="J6" s="136">
        <v>1</v>
      </c>
      <c r="K6" s="193" t="s">
        <v>77</v>
      </c>
      <c r="L6" s="177">
        <v>251</v>
      </c>
      <c r="M6" s="194" t="s">
        <v>77</v>
      </c>
      <c r="N6" s="136">
        <v>2</v>
      </c>
      <c r="O6" s="193" t="s">
        <v>77</v>
      </c>
      <c r="P6" s="136"/>
      <c r="Q6" s="193"/>
      <c r="R6" s="136"/>
      <c r="S6" s="194"/>
      <c r="T6" s="154"/>
      <c r="U6" s="192"/>
    </row>
    <row r="7" spans="1:21" ht="15.75" thickBot="1" x14ac:dyDescent="0.3">
      <c r="A7" s="137">
        <v>3</v>
      </c>
      <c r="B7" s="311"/>
      <c r="C7" s="174" t="s">
        <v>49</v>
      </c>
      <c r="D7" s="138">
        <v>1198418.3999999999</v>
      </c>
      <c r="E7" s="139"/>
      <c r="F7" s="140"/>
      <c r="G7" s="141">
        <v>1</v>
      </c>
      <c r="H7" s="142">
        <v>8</v>
      </c>
      <c r="I7" s="195" t="s">
        <v>77</v>
      </c>
      <c r="J7" s="142">
        <v>1</v>
      </c>
      <c r="K7" s="196" t="s">
        <v>77</v>
      </c>
      <c r="L7" s="178">
        <v>160</v>
      </c>
      <c r="M7" s="197" t="s">
        <v>77</v>
      </c>
      <c r="N7" s="142">
        <v>2</v>
      </c>
      <c r="O7" s="196" t="s">
        <v>77</v>
      </c>
      <c r="P7" s="142"/>
      <c r="Q7" s="196"/>
      <c r="R7" s="142"/>
      <c r="S7" s="197"/>
      <c r="T7" s="155"/>
      <c r="U7" s="195"/>
    </row>
    <row r="8" spans="1:21" x14ac:dyDescent="0.25">
      <c r="A8" s="126">
        <v>4</v>
      </c>
      <c r="B8" s="309" t="s">
        <v>3</v>
      </c>
      <c r="C8" s="172" t="s">
        <v>60</v>
      </c>
      <c r="D8" s="127">
        <v>2504876</v>
      </c>
      <c r="E8" s="128">
        <v>1</v>
      </c>
      <c r="F8" s="129"/>
      <c r="G8" s="130"/>
      <c r="H8" s="131">
        <v>6</v>
      </c>
      <c r="I8" s="187" t="s">
        <v>77</v>
      </c>
      <c r="J8" s="131"/>
      <c r="K8" s="167"/>
      <c r="L8" s="176">
        <f>2.4*100</f>
        <v>240</v>
      </c>
      <c r="M8" s="188" t="s">
        <v>77</v>
      </c>
      <c r="N8" s="131">
        <v>2</v>
      </c>
      <c r="O8" s="198" t="s">
        <v>77</v>
      </c>
      <c r="P8" s="131"/>
      <c r="Q8" s="167"/>
      <c r="R8" s="131">
        <v>1</v>
      </c>
      <c r="S8" s="188" t="s">
        <v>77</v>
      </c>
      <c r="T8" s="153">
        <v>514</v>
      </c>
      <c r="U8" s="187" t="s">
        <v>77</v>
      </c>
    </row>
    <row r="9" spans="1:21" x14ac:dyDescent="0.25">
      <c r="A9" s="132">
        <v>5</v>
      </c>
      <c r="B9" s="310"/>
      <c r="C9" s="173" t="s">
        <v>61</v>
      </c>
      <c r="D9" s="29">
        <v>254346</v>
      </c>
      <c r="E9" s="133"/>
      <c r="F9" s="134"/>
      <c r="G9" s="135">
        <v>1</v>
      </c>
      <c r="H9" s="136"/>
      <c r="I9" s="158"/>
      <c r="J9" s="136"/>
      <c r="K9" s="168"/>
      <c r="L9" s="177"/>
      <c r="M9" s="163"/>
      <c r="N9" s="136"/>
      <c r="O9" s="168"/>
      <c r="P9" s="136"/>
      <c r="Q9" s="168"/>
      <c r="R9" s="136">
        <v>1</v>
      </c>
      <c r="S9" s="163">
        <v>254346</v>
      </c>
      <c r="T9" s="154"/>
      <c r="U9" s="199"/>
    </row>
    <row r="10" spans="1:21" ht="15.75" thickBot="1" x14ac:dyDescent="0.3">
      <c r="A10" s="137">
        <v>6</v>
      </c>
      <c r="B10" s="311"/>
      <c r="C10" s="173" t="s">
        <v>62</v>
      </c>
      <c r="D10" s="138">
        <v>306138</v>
      </c>
      <c r="E10" s="139"/>
      <c r="F10" s="140"/>
      <c r="G10" s="141">
        <v>1</v>
      </c>
      <c r="H10" s="142"/>
      <c r="I10" s="159"/>
      <c r="J10" s="142"/>
      <c r="K10" s="169"/>
      <c r="L10" s="178"/>
      <c r="M10" s="164"/>
      <c r="N10" s="142"/>
      <c r="O10" s="169"/>
      <c r="P10" s="142"/>
      <c r="Q10" s="169"/>
      <c r="R10" s="142">
        <v>1</v>
      </c>
      <c r="S10" s="164">
        <v>306138</v>
      </c>
      <c r="T10" s="155"/>
      <c r="U10" s="159"/>
    </row>
    <row r="11" spans="1:21" x14ac:dyDescent="0.25">
      <c r="A11" s="126">
        <v>7</v>
      </c>
      <c r="B11" s="309" t="s">
        <v>4</v>
      </c>
      <c r="C11" s="172" t="s">
        <v>51</v>
      </c>
      <c r="D11" s="127">
        <v>221053.3</v>
      </c>
      <c r="E11" s="128"/>
      <c r="F11" s="129"/>
      <c r="G11" s="130">
        <v>1</v>
      </c>
      <c r="H11" s="131"/>
      <c r="I11" s="157"/>
      <c r="J11" s="131"/>
      <c r="K11" s="167"/>
      <c r="L11" s="176"/>
      <c r="M11" s="162"/>
      <c r="N11" s="131"/>
      <c r="O11" s="167"/>
      <c r="P11" s="131"/>
      <c r="Q11" s="167"/>
      <c r="R11" s="131"/>
      <c r="S11" s="162"/>
      <c r="T11" s="153">
        <f>150*1.5</f>
        <v>225</v>
      </c>
      <c r="U11" s="157">
        <v>227890</v>
      </c>
    </row>
    <row r="12" spans="1:21" x14ac:dyDescent="0.25">
      <c r="A12" s="132">
        <v>8</v>
      </c>
      <c r="B12" s="310"/>
      <c r="C12" s="173" t="s">
        <v>52</v>
      </c>
      <c r="D12" s="29">
        <v>283428.18</v>
      </c>
      <c r="E12" s="133"/>
      <c r="F12" s="134"/>
      <c r="G12" s="135">
        <v>1</v>
      </c>
      <c r="H12" s="136">
        <v>4</v>
      </c>
      <c r="I12" s="158">
        <v>21169</v>
      </c>
      <c r="J12" s="136">
        <v>1</v>
      </c>
      <c r="K12" s="168">
        <v>38872</v>
      </c>
      <c r="L12" s="177">
        <v>40</v>
      </c>
      <c r="M12" s="163">
        <v>59222</v>
      </c>
      <c r="N12" s="136">
        <v>2</v>
      </c>
      <c r="O12" s="168"/>
      <c r="P12" s="136">
        <v>5</v>
      </c>
      <c r="Q12" s="200" t="s">
        <v>77</v>
      </c>
      <c r="R12" s="136">
        <v>1</v>
      </c>
      <c r="S12" s="201" t="s">
        <v>77</v>
      </c>
      <c r="T12" s="154"/>
      <c r="U12" s="158"/>
    </row>
    <row r="13" spans="1:21" ht="15.75" thickBot="1" x14ac:dyDescent="0.3">
      <c r="A13" s="137">
        <v>9</v>
      </c>
      <c r="B13" s="311"/>
      <c r="C13" s="174" t="s">
        <v>53</v>
      </c>
      <c r="D13" s="138">
        <v>468366.65</v>
      </c>
      <c r="E13" s="139">
        <v>1</v>
      </c>
      <c r="F13" s="140"/>
      <c r="G13" s="141"/>
      <c r="H13" s="142">
        <v>18</v>
      </c>
      <c r="I13" s="202" t="s">
        <v>77</v>
      </c>
      <c r="J13" s="142">
        <v>1</v>
      </c>
      <c r="K13" s="169">
        <v>148194</v>
      </c>
      <c r="L13" s="178">
        <v>60</v>
      </c>
      <c r="M13" s="203" t="s">
        <v>77</v>
      </c>
      <c r="N13" s="142"/>
      <c r="O13" s="169"/>
      <c r="P13" s="142"/>
      <c r="Q13" s="169"/>
      <c r="R13" s="142">
        <v>1</v>
      </c>
      <c r="S13" s="203" t="s">
        <v>77</v>
      </c>
      <c r="T13" s="155">
        <v>48.4</v>
      </c>
      <c r="U13" s="159">
        <v>46178.52</v>
      </c>
    </row>
    <row r="14" spans="1:21" x14ac:dyDescent="0.25">
      <c r="A14" s="126">
        <v>10</v>
      </c>
      <c r="B14" s="309" t="s">
        <v>5</v>
      </c>
      <c r="C14" s="172" t="s">
        <v>63</v>
      </c>
      <c r="D14" s="127">
        <v>603799</v>
      </c>
      <c r="E14" s="128"/>
      <c r="F14" s="129"/>
      <c r="G14" s="130">
        <v>1</v>
      </c>
      <c r="H14" s="204">
        <f>4+2+4+2</f>
        <v>12</v>
      </c>
      <c r="I14" s="187" t="s">
        <v>77</v>
      </c>
      <c r="J14" s="204">
        <v>1</v>
      </c>
      <c r="K14" s="198" t="s">
        <v>77</v>
      </c>
      <c r="L14" s="205"/>
      <c r="M14" s="188"/>
      <c r="N14" s="204">
        <v>2</v>
      </c>
      <c r="O14" s="198" t="s">
        <v>77</v>
      </c>
      <c r="P14" s="204">
        <v>3</v>
      </c>
      <c r="Q14" s="198">
        <v>30283</v>
      </c>
      <c r="R14" s="204">
        <v>1</v>
      </c>
      <c r="S14" s="188">
        <v>208753</v>
      </c>
      <c r="T14" s="206">
        <v>84</v>
      </c>
      <c r="U14" s="187" t="s">
        <v>77</v>
      </c>
    </row>
    <row r="15" spans="1:21" x14ac:dyDescent="0.25">
      <c r="A15" s="132">
        <v>11</v>
      </c>
      <c r="B15" s="310"/>
      <c r="C15" s="173" t="s">
        <v>64</v>
      </c>
      <c r="D15" s="29">
        <v>579656</v>
      </c>
      <c r="E15" s="133"/>
      <c r="F15" s="134">
        <v>1</v>
      </c>
      <c r="G15" s="135"/>
      <c r="H15" s="207">
        <f>4+2+4+2</f>
        <v>12</v>
      </c>
      <c r="I15" s="199">
        <v>83620</v>
      </c>
      <c r="J15" s="207">
        <v>1</v>
      </c>
      <c r="K15" s="200" t="s">
        <v>77</v>
      </c>
      <c r="L15" s="208"/>
      <c r="M15" s="201"/>
      <c r="N15" s="207">
        <v>2</v>
      </c>
      <c r="O15" s="200">
        <v>72681</v>
      </c>
      <c r="P15" s="207">
        <v>3</v>
      </c>
      <c r="Q15" s="200">
        <v>30283</v>
      </c>
      <c r="R15" s="207">
        <v>1</v>
      </c>
      <c r="S15" s="201">
        <v>208753</v>
      </c>
      <c r="T15" s="209">
        <v>56</v>
      </c>
      <c r="U15" s="199" t="s">
        <v>77</v>
      </c>
    </row>
    <row r="16" spans="1:21" ht="15.75" thickBot="1" x14ac:dyDescent="0.3">
      <c r="A16" s="137">
        <v>12</v>
      </c>
      <c r="B16" s="311"/>
      <c r="C16" s="174" t="s">
        <v>65</v>
      </c>
      <c r="D16" s="29">
        <v>579656</v>
      </c>
      <c r="E16" s="139"/>
      <c r="F16" s="140">
        <v>1</v>
      </c>
      <c r="G16" s="141"/>
      <c r="H16" s="210">
        <v>12</v>
      </c>
      <c r="I16" s="202">
        <v>83620</v>
      </c>
      <c r="J16" s="210">
        <v>1</v>
      </c>
      <c r="K16" s="211" t="s">
        <v>77</v>
      </c>
      <c r="L16" s="212"/>
      <c r="M16" s="203"/>
      <c r="N16" s="210">
        <v>2</v>
      </c>
      <c r="O16" s="211">
        <v>72681</v>
      </c>
      <c r="P16" s="210">
        <v>3</v>
      </c>
      <c r="Q16" s="211">
        <v>30283</v>
      </c>
      <c r="R16" s="210">
        <v>1</v>
      </c>
      <c r="S16" s="203">
        <v>208753</v>
      </c>
      <c r="T16" s="213">
        <v>56</v>
      </c>
      <c r="U16" s="202" t="s">
        <v>77</v>
      </c>
    </row>
    <row r="17" spans="1:21" ht="15.75" thickBot="1" x14ac:dyDescent="0.3">
      <c r="A17" s="120">
        <v>13</v>
      </c>
      <c r="B17" s="121" t="s">
        <v>6</v>
      </c>
      <c r="C17" s="121" t="s">
        <v>50</v>
      </c>
      <c r="D17" s="214">
        <f>247200+136224+34854+276076.8</f>
        <v>694354.8</v>
      </c>
      <c r="E17" s="215"/>
      <c r="F17" s="216"/>
      <c r="G17" s="217">
        <v>1</v>
      </c>
      <c r="H17" s="218">
        <f>6+6</f>
        <v>12</v>
      </c>
      <c r="I17" s="219" t="s">
        <v>77</v>
      </c>
      <c r="J17" s="220">
        <f>1+1</f>
        <v>2</v>
      </c>
      <c r="K17" s="221">
        <v>136224</v>
      </c>
      <c r="L17" s="222">
        <v>92.18</v>
      </c>
      <c r="M17" s="223" t="s">
        <v>77</v>
      </c>
      <c r="N17" s="220">
        <v>2</v>
      </c>
      <c r="O17" s="221">
        <v>276076.79999999999</v>
      </c>
      <c r="P17" s="220"/>
      <c r="Q17" s="221"/>
      <c r="R17" s="220"/>
      <c r="S17" s="223"/>
      <c r="T17" s="224"/>
      <c r="U17" s="219"/>
    </row>
    <row r="18" spans="1:21" x14ac:dyDescent="0.25">
      <c r="A18" s="126">
        <v>14</v>
      </c>
      <c r="B18" s="309" t="s">
        <v>7</v>
      </c>
      <c r="C18" s="172" t="s">
        <v>57</v>
      </c>
      <c r="D18" s="127">
        <f>291265.2+102413</f>
        <v>393678.2</v>
      </c>
      <c r="E18" s="128"/>
      <c r="F18" s="129"/>
      <c r="G18" s="130">
        <v>1</v>
      </c>
      <c r="H18" s="131">
        <v>11</v>
      </c>
      <c r="I18" s="157">
        <v>65346</v>
      </c>
      <c r="J18" s="131"/>
      <c r="K18" s="167"/>
      <c r="L18" s="176">
        <v>188.1</v>
      </c>
      <c r="M18" s="162">
        <f>291.265*1000</f>
        <v>291265</v>
      </c>
      <c r="N18" s="131"/>
      <c r="O18" s="167"/>
      <c r="P18" s="181">
        <v>1</v>
      </c>
      <c r="Q18" s="188" t="s">
        <v>77</v>
      </c>
      <c r="R18" s="131">
        <v>1</v>
      </c>
      <c r="S18" s="167">
        <v>70500</v>
      </c>
      <c r="T18" s="153">
        <v>45</v>
      </c>
      <c r="U18" s="187" t="s">
        <v>77</v>
      </c>
    </row>
    <row r="19" spans="1:21" x14ac:dyDescent="0.25">
      <c r="A19" s="143">
        <v>15</v>
      </c>
      <c r="B19" s="312"/>
      <c r="C19" s="175" t="s">
        <v>58</v>
      </c>
      <c r="D19" s="144">
        <v>70500</v>
      </c>
      <c r="E19" s="145"/>
      <c r="F19" s="146"/>
      <c r="G19" s="147">
        <v>1</v>
      </c>
      <c r="H19" s="148"/>
      <c r="I19" s="160"/>
      <c r="J19" s="148"/>
      <c r="K19" s="170"/>
      <c r="L19" s="179"/>
      <c r="M19" s="165"/>
      <c r="N19" s="148"/>
      <c r="O19" s="170"/>
      <c r="P19" s="182"/>
      <c r="Q19" s="165"/>
      <c r="R19" s="148">
        <v>1</v>
      </c>
      <c r="S19" s="170">
        <v>70500</v>
      </c>
      <c r="T19" s="156"/>
      <c r="U19" s="160"/>
    </row>
    <row r="20" spans="1:21" ht="15.75" thickBot="1" x14ac:dyDescent="0.3">
      <c r="A20" s="137">
        <v>16</v>
      </c>
      <c r="B20" s="311"/>
      <c r="C20" s="174" t="s">
        <v>59</v>
      </c>
      <c r="D20" s="138">
        <v>245353</v>
      </c>
      <c r="E20" s="139">
        <v>1</v>
      </c>
      <c r="F20" s="140"/>
      <c r="G20" s="141"/>
      <c r="H20" s="142"/>
      <c r="I20" s="159"/>
      <c r="J20" s="142"/>
      <c r="K20" s="169"/>
      <c r="L20" s="178">
        <v>98</v>
      </c>
      <c r="M20" s="164">
        <f>245.353*1000</f>
        <v>245353</v>
      </c>
      <c r="N20" s="142"/>
      <c r="O20" s="169"/>
      <c r="P20" s="183"/>
      <c r="Q20" s="164"/>
      <c r="R20" s="142"/>
      <c r="S20" s="169"/>
      <c r="T20" s="155"/>
      <c r="U20" s="159"/>
    </row>
    <row r="21" spans="1:21" x14ac:dyDescent="0.25">
      <c r="A21" s="126">
        <v>17</v>
      </c>
      <c r="B21" s="309" t="s">
        <v>8</v>
      </c>
      <c r="C21" s="172" t="s">
        <v>66</v>
      </c>
      <c r="D21" s="127">
        <v>3015297</v>
      </c>
      <c r="E21" s="128"/>
      <c r="F21" s="129"/>
      <c r="G21" s="130">
        <v>1</v>
      </c>
      <c r="H21" s="131"/>
      <c r="I21" s="157"/>
      <c r="J21" s="131">
        <v>1</v>
      </c>
      <c r="K21" s="167">
        <f>12.8*2.557*1000</f>
        <v>32729.599999999999</v>
      </c>
      <c r="L21" s="176">
        <v>120</v>
      </c>
      <c r="M21" s="168">
        <f>(L21/1.95)*(3.492*1000)</f>
        <v>214892.30769230769</v>
      </c>
      <c r="N21" s="131"/>
      <c r="O21" s="167"/>
      <c r="P21" s="181">
        <v>35</v>
      </c>
      <c r="Q21" s="168">
        <f>2848.783*1000</f>
        <v>2848783</v>
      </c>
      <c r="R21" s="131">
        <v>1</v>
      </c>
      <c r="S21" s="167">
        <f>157.454*1000</f>
        <v>157454</v>
      </c>
      <c r="T21" s="153">
        <v>450</v>
      </c>
      <c r="U21" s="168">
        <f>3.011*1000*T21</f>
        <v>1354950</v>
      </c>
    </row>
    <row r="22" spans="1:21" x14ac:dyDescent="0.25">
      <c r="A22" s="132">
        <v>18</v>
      </c>
      <c r="B22" s="310"/>
      <c r="C22" s="149" t="s">
        <v>69</v>
      </c>
      <c r="D22" s="29">
        <v>2857843</v>
      </c>
      <c r="E22" s="133"/>
      <c r="F22" s="134"/>
      <c r="G22" s="135">
        <v>1</v>
      </c>
      <c r="H22" s="136"/>
      <c r="I22" s="158"/>
      <c r="J22" s="136">
        <v>1</v>
      </c>
      <c r="K22" s="168">
        <f>13*2.557*1000</f>
        <v>33241</v>
      </c>
      <c r="L22" s="177">
        <v>94</v>
      </c>
      <c r="M22" s="168">
        <f>(L22/1.95)*(3.492*1000)</f>
        <v>168332.30769230769</v>
      </c>
      <c r="N22" s="136"/>
      <c r="O22" s="168"/>
      <c r="P22" s="184">
        <v>35</v>
      </c>
      <c r="Q22" s="168">
        <f>2848.783*1000</f>
        <v>2848783</v>
      </c>
      <c r="R22" s="136"/>
      <c r="S22" s="168"/>
      <c r="T22" s="154">
        <v>700</v>
      </c>
      <c r="U22" s="168">
        <f>3.011*1000*T22</f>
        <v>2107700</v>
      </c>
    </row>
    <row r="23" spans="1:21" ht="15.75" thickBot="1" x14ac:dyDescent="0.3">
      <c r="A23" s="137">
        <v>19</v>
      </c>
      <c r="B23" s="311"/>
      <c r="C23" s="174" t="s">
        <v>67</v>
      </c>
      <c r="D23" s="138">
        <v>2857843</v>
      </c>
      <c r="E23" s="139"/>
      <c r="F23" s="140"/>
      <c r="G23" s="141">
        <v>1</v>
      </c>
      <c r="H23" s="142"/>
      <c r="I23" s="159"/>
      <c r="J23" s="142">
        <v>1</v>
      </c>
      <c r="K23" s="232">
        <f>45*2.557*1000</f>
        <v>115065</v>
      </c>
      <c r="L23" s="178">
        <v>30</v>
      </c>
      <c r="M23" s="185">
        <f>(L23/1.95)*(3.492*1000)</f>
        <v>53723.076923076922</v>
      </c>
      <c r="N23" s="142"/>
      <c r="O23" s="169"/>
      <c r="P23" s="183">
        <v>35</v>
      </c>
      <c r="Q23" s="185">
        <f>2848.783*1000</f>
        <v>2848783</v>
      </c>
      <c r="R23" s="142"/>
      <c r="S23" s="169"/>
      <c r="T23" s="155">
        <v>400</v>
      </c>
      <c r="U23" s="186">
        <f>3.011*1000*T23</f>
        <v>1204400</v>
      </c>
    </row>
    <row r="24" spans="1:21" ht="15.75" thickBot="1" x14ac:dyDescent="0.3">
      <c r="A24" s="120">
        <v>20</v>
      </c>
      <c r="B24" s="121" t="s">
        <v>9</v>
      </c>
      <c r="C24" s="121" t="s">
        <v>68</v>
      </c>
      <c r="D24" s="214">
        <v>1766167.97</v>
      </c>
      <c r="E24" s="215"/>
      <c r="F24" s="216"/>
      <c r="G24" s="217">
        <v>1</v>
      </c>
      <c r="H24" s="218"/>
      <c r="I24" s="225"/>
      <c r="J24" s="218"/>
      <c r="K24" s="226"/>
      <c r="L24" s="227">
        <f>0.68*100</f>
        <v>68</v>
      </c>
      <c r="M24" s="228" t="s">
        <v>77</v>
      </c>
      <c r="N24" s="218"/>
      <c r="O24" s="226"/>
      <c r="P24" s="218"/>
      <c r="Q24" s="226"/>
      <c r="R24" s="218"/>
      <c r="S24" s="229"/>
      <c r="T24" s="230">
        <f>0.5988*1000</f>
        <v>598.79999999999995</v>
      </c>
      <c r="U24" s="231" t="s">
        <v>77</v>
      </c>
    </row>
    <row r="25" spans="1:21" x14ac:dyDescent="0.25">
      <c r="A25" s="126">
        <v>21</v>
      </c>
      <c r="B25" s="309" t="s">
        <v>10</v>
      </c>
      <c r="C25" s="172" t="s">
        <v>54</v>
      </c>
      <c r="D25" s="127">
        <v>928661</v>
      </c>
      <c r="E25" s="128"/>
      <c r="F25" s="129"/>
      <c r="G25" s="130">
        <v>1</v>
      </c>
      <c r="H25" s="131"/>
      <c r="I25" s="189"/>
      <c r="J25" s="131">
        <v>1</v>
      </c>
      <c r="K25" s="190" t="s">
        <v>77</v>
      </c>
      <c r="L25" s="176">
        <v>200</v>
      </c>
      <c r="M25" s="191" t="s">
        <v>77</v>
      </c>
      <c r="N25" s="131"/>
      <c r="O25" s="190"/>
      <c r="P25" s="131"/>
      <c r="Q25" s="190"/>
      <c r="R25" s="131">
        <v>1</v>
      </c>
      <c r="S25" s="191" t="s">
        <v>77</v>
      </c>
      <c r="T25" s="153">
        <v>20</v>
      </c>
      <c r="U25" s="190" t="s">
        <v>77</v>
      </c>
    </row>
    <row r="26" spans="1:21" x14ac:dyDescent="0.25">
      <c r="A26" s="132">
        <v>22</v>
      </c>
      <c r="B26" s="310"/>
      <c r="C26" s="173" t="s">
        <v>55</v>
      </c>
      <c r="D26" s="29">
        <v>958462</v>
      </c>
      <c r="E26" s="133"/>
      <c r="F26" s="134"/>
      <c r="G26" s="135">
        <v>1</v>
      </c>
      <c r="H26" s="136">
        <v>6</v>
      </c>
      <c r="I26" s="192" t="s">
        <v>77</v>
      </c>
      <c r="J26" s="136">
        <v>1</v>
      </c>
      <c r="K26" s="193" t="s">
        <v>77</v>
      </c>
      <c r="L26" s="177">
        <v>200</v>
      </c>
      <c r="M26" s="194" t="s">
        <v>77</v>
      </c>
      <c r="N26" s="136"/>
      <c r="O26" s="193"/>
      <c r="P26" s="136"/>
      <c r="Q26" s="193"/>
      <c r="R26" s="136">
        <v>1</v>
      </c>
      <c r="S26" s="194" t="s">
        <v>77</v>
      </c>
      <c r="T26" s="154">
        <v>20</v>
      </c>
      <c r="U26" s="193" t="s">
        <v>77</v>
      </c>
    </row>
    <row r="27" spans="1:21" ht="15.75" thickBot="1" x14ac:dyDescent="0.3">
      <c r="A27" s="137">
        <v>23</v>
      </c>
      <c r="B27" s="311"/>
      <c r="C27" s="174" t="s">
        <v>56</v>
      </c>
      <c r="D27" s="138">
        <v>1150362</v>
      </c>
      <c r="E27" s="139"/>
      <c r="F27" s="140"/>
      <c r="G27" s="141">
        <v>1</v>
      </c>
      <c r="H27" s="142">
        <v>4</v>
      </c>
      <c r="I27" s="195" t="s">
        <v>77</v>
      </c>
      <c r="J27" s="142">
        <v>1</v>
      </c>
      <c r="K27" s="196" t="s">
        <v>77</v>
      </c>
      <c r="L27" s="178">
        <v>200</v>
      </c>
      <c r="M27" s="197" t="s">
        <v>77</v>
      </c>
      <c r="N27" s="142"/>
      <c r="O27" s="196"/>
      <c r="P27" s="142"/>
      <c r="Q27" s="196"/>
      <c r="R27" s="142">
        <v>2</v>
      </c>
      <c r="S27" s="197" t="s">
        <v>77</v>
      </c>
      <c r="T27" s="155">
        <v>45</v>
      </c>
      <c r="U27" s="196" t="s">
        <v>77</v>
      </c>
    </row>
    <row r="28" spans="1:21" ht="15.75" thickBot="1" x14ac:dyDescent="0.3">
      <c r="A28" s="23" t="s">
        <v>13</v>
      </c>
      <c r="B28" s="24"/>
      <c r="C28" s="24"/>
      <c r="D28" s="31">
        <f>SUM(D5:D27)</f>
        <v>24441688.299999997</v>
      </c>
      <c r="E28" s="44">
        <f t="shared" ref="E28:R28" si="0">SUM(E5:E27)</f>
        <v>3</v>
      </c>
      <c r="F28" s="45">
        <f t="shared" si="0"/>
        <v>3</v>
      </c>
      <c r="G28" s="46">
        <f t="shared" si="0"/>
        <v>17</v>
      </c>
      <c r="H28" s="55">
        <f t="shared" si="0"/>
        <v>133</v>
      </c>
      <c r="I28" s="161"/>
      <c r="J28" s="55">
        <f t="shared" si="0"/>
        <v>16</v>
      </c>
      <c r="K28" s="171"/>
      <c r="L28" s="180">
        <f t="shared" si="0"/>
        <v>2239.2799999999997</v>
      </c>
      <c r="M28" s="166"/>
      <c r="N28" s="55">
        <f t="shared" si="0"/>
        <v>17</v>
      </c>
      <c r="O28" s="171"/>
      <c r="P28" s="55">
        <f t="shared" si="0"/>
        <v>120</v>
      </c>
      <c r="Q28" s="171"/>
      <c r="R28" s="55">
        <f t="shared" si="0"/>
        <v>15</v>
      </c>
      <c r="S28" s="166"/>
      <c r="T28" s="152">
        <f t="shared" ref="T28" si="1">SUM(T5:T27)</f>
        <v>3262.2</v>
      </c>
      <c r="U28" s="161"/>
    </row>
  </sheetData>
  <mergeCells count="30">
    <mergeCell ref="S2:S3"/>
    <mergeCell ref="T2:T3"/>
    <mergeCell ref="U2:U3"/>
    <mergeCell ref="A1:A3"/>
    <mergeCell ref="B1:B3"/>
    <mergeCell ref="C1:C3"/>
    <mergeCell ref="D1:D3"/>
    <mergeCell ref="E1:G1"/>
    <mergeCell ref="H1:U1"/>
    <mergeCell ref="E2:E3"/>
    <mergeCell ref="F2:F3"/>
    <mergeCell ref="G2:G3"/>
    <mergeCell ref="H2:H3"/>
    <mergeCell ref="I2:I3"/>
    <mergeCell ref="K2:K3"/>
    <mergeCell ref="M2:M3"/>
    <mergeCell ref="R2:R3"/>
    <mergeCell ref="B25:B27"/>
    <mergeCell ref="B5:B7"/>
    <mergeCell ref="B8:B10"/>
    <mergeCell ref="B11:B13"/>
    <mergeCell ref="B14:B16"/>
    <mergeCell ref="B18:B20"/>
    <mergeCell ref="B21:B23"/>
    <mergeCell ref="O2:O3"/>
    <mergeCell ref="Q2:Q3"/>
    <mergeCell ref="J2:J3"/>
    <mergeCell ref="L2:L3"/>
    <mergeCell ref="N2:N3"/>
    <mergeCell ref="P2:P3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T8" sqref="T8"/>
    </sheetView>
  </sheetViews>
  <sheetFormatPr defaultRowHeight="15" x14ac:dyDescent="0.25"/>
  <cols>
    <col min="1" max="1" width="9.140625" style="13"/>
    <col min="2" max="2" width="15" style="13" customWidth="1"/>
    <col min="3" max="16384" width="9.140625" style="13"/>
  </cols>
  <sheetData>
    <row r="1" spans="1:12" ht="54.75" customHeight="1" x14ac:dyDescent="0.25">
      <c r="A1" s="342" t="s">
        <v>80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3" spans="1:12" x14ac:dyDescent="0.25">
      <c r="B3" s="233" t="s">
        <v>81</v>
      </c>
      <c r="C3" s="343" t="s">
        <v>82</v>
      </c>
      <c r="D3" s="343"/>
      <c r="E3" s="343"/>
      <c r="F3" s="343"/>
      <c r="G3" s="343"/>
      <c r="H3" s="343"/>
      <c r="I3" s="343"/>
      <c r="J3" s="343"/>
      <c r="K3" s="343"/>
      <c r="L3" s="343"/>
    </row>
    <row r="4" spans="1:12" x14ac:dyDescent="0.25">
      <c r="B4" s="234" t="s">
        <v>83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x14ac:dyDescent="0.25">
      <c r="B5" s="234" t="s">
        <v>86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1:12" x14ac:dyDescent="0.25">
      <c r="B6" s="234" t="s">
        <v>13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x14ac:dyDescent="0.25">
      <c r="B7" s="236" t="s">
        <v>84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x14ac:dyDescent="0.25">
      <c r="B8" s="236" t="s">
        <v>86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x14ac:dyDescent="0.25">
      <c r="B9" s="236" t="s">
        <v>13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3" spans="1:12" x14ac:dyDescent="0.25">
      <c r="A13" s="13" t="s">
        <v>85</v>
      </c>
    </row>
  </sheetData>
  <mergeCells count="2">
    <mergeCell ref="A1:L1"/>
    <mergeCell ref="C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I20" sqref="I20"/>
    </sheetView>
  </sheetViews>
  <sheetFormatPr defaultRowHeight="15" x14ac:dyDescent="0.25"/>
  <cols>
    <col min="1" max="1" width="9.140625" style="13"/>
    <col min="2" max="2" width="39" style="13" customWidth="1"/>
    <col min="3" max="3" width="9" style="13" customWidth="1"/>
    <col min="4" max="4" width="11.7109375" style="13" customWidth="1"/>
    <col min="5" max="5" width="16" style="13" customWidth="1"/>
    <col min="6" max="6" width="17.140625" style="13" customWidth="1"/>
    <col min="7" max="7" width="17.5703125" style="13" customWidth="1"/>
    <col min="8" max="8" width="17.140625" style="13" customWidth="1"/>
    <col min="9" max="16384" width="9.140625" style="13"/>
  </cols>
  <sheetData>
    <row r="1" spans="1:8" ht="77.25" customHeight="1" thickBot="1" x14ac:dyDescent="0.3">
      <c r="A1" s="344" t="s">
        <v>117</v>
      </c>
      <c r="B1" s="345"/>
      <c r="C1" s="345"/>
      <c r="D1" s="345"/>
      <c r="E1" s="345"/>
      <c r="F1" s="345"/>
      <c r="G1" s="345"/>
      <c r="H1" s="346"/>
    </row>
    <row r="2" spans="1:8" ht="15.75" thickBot="1" x14ac:dyDescent="0.3">
      <c r="B2" s="356"/>
      <c r="C2" s="356"/>
      <c r="D2" s="356"/>
      <c r="E2" s="356"/>
      <c r="F2" s="356"/>
      <c r="G2" s="356"/>
      <c r="H2" s="356"/>
    </row>
    <row r="3" spans="1:8" ht="32.25" customHeight="1" thickBot="1" x14ac:dyDescent="0.3">
      <c r="A3" s="360" t="s">
        <v>92</v>
      </c>
      <c r="B3" s="361"/>
      <c r="C3" s="361"/>
      <c r="D3" s="361"/>
      <c r="E3" s="361"/>
      <c r="F3" s="361"/>
      <c r="G3" s="361"/>
      <c r="H3" s="362"/>
    </row>
    <row r="4" spans="1:8" ht="78" customHeight="1" thickBot="1" x14ac:dyDescent="0.3">
      <c r="A4" s="241" t="s">
        <v>12</v>
      </c>
      <c r="B4" s="242" t="s">
        <v>29</v>
      </c>
      <c r="C4" s="241" t="s">
        <v>90</v>
      </c>
      <c r="D4" s="242" t="s">
        <v>88</v>
      </c>
      <c r="E4" s="241" t="s">
        <v>98</v>
      </c>
      <c r="F4" s="241" t="s">
        <v>127</v>
      </c>
      <c r="G4" s="241" t="s">
        <v>122</v>
      </c>
      <c r="H4" s="243" t="s">
        <v>123</v>
      </c>
    </row>
    <row r="5" spans="1:8" ht="12" customHeight="1" thickBot="1" x14ac:dyDescent="0.3">
      <c r="A5" s="261">
        <v>1</v>
      </c>
      <c r="B5" s="262">
        <v>2</v>
      </c>
      <c r="C5" s="261">
        <v>3</v>
      </c>
      <c r="D5" s="262">
        <v>4</v>
      </c>
      <c r="E5" s="261">
        <v>5</v>
      </c>
      <c r="F5" s="262">
        <v>6</v>
      </c>
      <c r="G5" s="261">
        <v>7</v>
      </c>
      <c r="H5" s="263">
        <v>8</v>
      </c>
    </row>
    <row r="6" spans="1:8" ht="16.5" customHeight="1" thickBot="1" x14ac:dyDescent="0.3">
      <c r="A6" s="21">
        <v>1</v>
      </c>
      <c r="B6" s="350" t="s">
        <v>121</v>
      </c>
      <c r="C6" s="351"/>
      <c r="D6" s="351"/>
      <c r="E6" s="351"/>
      <c r="F6" s="351"/>
      <c r="G6" s="352"/>
      <c r="H6" s="357">
        <f>SUM(G7,G12)</f>
        <v>377122</v>
      </c>
    </row>
    <row r="7" spans="1:8" x14ac:dyDescent="0.25">
      <c r="A7" s="119" t="s">
        <v>102</v>
      </c>
      <c r="B7" s="238" t="s">
        <v>93</v>
      </c>
      <c r="C7" s="258" t="s">
        <v>95</v>
      </c>
      <c r="D7" s="250">
        <v>6</v>
      </c>
      <c r="E7" s="258">
        <v>1550</v>
      </c>
      <c r="F7" s="240">
        <f>D7*E7</f>
        <v>9300</v>
      </c>
      <c r="G7" s="347">
        <f>SUM(F7:F10,F12)</f>
        <v>207122</v>
      </c>
      <c r="H7" s="358"/>
    </row>
    <row r="8" spans="1:8" x14ac:dyDescent="0.25">
      <c r="A8" s="255" t="s">
        <v>103</v>
      </c>
      <c r="B8" s="239" t="s">
        <v>96</v>
      </c>
      <c r="C8" s="259" t="s">
        <v>95</v>
      </c>
      <c r="D8" s="251">
        <f>2+2</f>
        <v>4</v>
      </c>
      <c r="E8" s="259">
        <v>5423</v>
      </c>
      <c r="F8" s="240">
        <f t="shared" ref="F8:F12" si="0">D8*E8</f>
        <v>21692</v>
      </c>
      <c r="G8" s="348"/>
      <c r="H8" s="358"/>
    </row>
    <row r="9" spans="1:8" x14ac:dyDescent="0.25">
      <c r="A9" s="255" t="s">
        <v>104</v>
      </c>
      <c r="B9" s="239" t="s">
        <v>97</v>
      </c>
      <c r="C9" s="259" t="s">
        <v>95</v>
      </c>
      <c r="D9" s="251">
        <v>2</v>
      </c>
      <c r="E9" s="259">
        <v>1515</v>
      </c>
      <c r="F9" s="240">
        <f t="shared" si="0"/>
        <v>3030</v>
      </c>
      <c r="G9" s="348"/>
      <c r="H9" s="358"/>
    </row>
    <row r="10" spans="1:8" ht="15.75" thickBot="1" x14ac:dyDescent="0.3">
      <c r="A10" s="255" t="s">
        <v>105</v>
      </c>
      <c r="B10" s="249" t="s">
        <v>94</v>
      </c>
      <c r="C10" s="260" t="s">
        <v>95</v>
      </c>
      <c r="D10" s="252">
        <v>2</v>
      </c>
      <c r="E10" s="260">
        <v>1550</v>
      </c>
      <c r="F10" s="240">
        <f t="shared" si="0"/>
        <v>3100</v>
      </c>
      <c r="G10" s="349"/>
      <c r="H10" s="358"/>
    </row>
    <row r="11" spans="1:8" ht="16.5" customHeight="1" thickBot="1" x14ac:dyDescent="0.3">
      <c r="A11" s="257">
        <v>2</v>
      </c>
      <c r="B11" s="353" t="s">
        <v>87</v>
      </c>
      <c r="C11" s="354"/>
      <c r="D11" s="354"/>
      <c r="E11" s="354"/>
      <c r="F11" s="354"/>
      <c r="G11" s="355"/>
      <c r="H11" s="358"/>
    </row>
    <row r="12" spans="1:8" ht="45" customHeight="1" thickBot="1" x14ac:dyDescent="0.3">
      <c r="A12" s="245" t="s">
        <v>91</v>
      </c>
      <c r="B12" s="242" t="s">
        <v>120</v>
      </c>
      <c r="C12" s="248" t="s">
        <v>95</v>
      </c>
      <c r="D12" s="254">
        <v>2</v>
      </c>
      <c r="E12" s="248">
        <v>85000</v>
      </c>
      <c r="F12" s="248">
        <f t="shared" si="0"/>
        <v>170000</v>
      </c>
      <c r="G12" s="248">
        <f>SUM(F12)</f>
        <v>170000</v>
      </c>
      <c r="H12" s="359"/>
    </row>
    <row r="14" spans="1:8" x14ac:dyDescent="0.25">
      <c r="A14" s="13" t="s">
        <v>119</v>
      </c>
    </row>
    <row r="15" spans="1:8" ht="15.75" thickBot="1" x14ac:dyDescent="0.3"/>
    <row r="16" spans="1:8" ht="32.25" customHeight="1" thickBot="1" x14ac:dyDescent="0.3">
      <c r="A16" s="360" t="s">
        <v>99</v>
      </c>
      <c r="B16" s="361"/>
      <c r="C16" s="361"/>
      <c r="D16" s="361"/>
      <c r="E16" s="361"/>
      <c r="F16" s="361"/>
      <c r="G16" s="361"/>
      <c r="H16" s="362"/>
    </row>
    <row r="17" spans="1:8" ht="49.5" customHeight="1" thickBot="1" x14ac:dyDescent="0.3">
      <c r="A17" s="241" t="s">
        <v>12</v>
      </c>
      <c r="B17" s="242" t="s">
        <v>29</v>
      </c>
      <c r="C17" s="241" t="s">
        <v>90</v>
      </c>
      <c r="D17" s="242" t="s">
        <v>88</v>
      </c>
      <c r="E17" s="241" t="s">
        <v>98</v>
      </c>
      <c r="F17" s="241" t="s">
        <v>127</v>
      </c>
      <c r="G17" s="241" t="s">
        <v>122</v>
      </c>
      <c r="H17" s="243" t="s">
        <v>123</v>
      </c>
    </row>
    <row r="18" spans="1:8" ht="12" customHeight="1" thickBot="1" x14ac:dyDescent="0.3">
      <c r="A18" s="261">
        <v>1</v>
      </c>
      <c r="B18" s="262">
        <v>2</v>
      </c>
      <c r="C18" s="261">
        <v>3</v>
      </c>
      <c r="D18" s="262">
        <v>4</v>
      </c>
      <c r="E18" s="261">
        <v>5</v>
      </c>
      <c r="F18" s="262">
        <v>6</v>
      </c>
      <c r="G18" s="261">
        <v>7</v>
      </c>
      <c r="H18" s="263">
        <v>8</v>
      </c>
    </row>
    <row r="19" spans="1:8" ht="16.5" customHeight="1" thickBot="1" x14ac:dyDescent="0.3">
      <c r="A19" s="21">
        <v>1</v>
      </c>
      <c r="B19" s="350" t="s">
        <v>121</v>
      </c>
      <c r="C19" s="351"/>
      <c r="D19" s="351"/>
      <c r="E19" s="351"/>
      <c r="F19" s="351"/>
      <c r="G19" s="352"/>
      <c r="H19" s="357">
        <f>SUM(G20,G27,G29,G31,G33)</f>
        <v>2633762</v>
      </c>
    </row>
    <row r="20" spans="1:8" x14ac:dyDescent="0.25">
      <c r="A20" s="119" t="s">
        <v>102</v>
      </c>
      <c r="B20" s="238" t="s">
        <v>93</v>
      </c>
      <c r="C20" s="258" t="s">
        <v>95</v>
      </c>
      <c r="D20" s="250">
        <v>6</v>
      </c>
      <c r="E20" s="258">
        <v>1550</v>
      </c>
      <c r="F20" s="240">
        <f>D20*E20</f>
        <v>9300</v>
      </c>
      <c r="G20" s="347">
        <f>SUM(F20:F25)</f>
        <v>42962</v>
      </c>
      <c r="H20" s="358"/>
    </row>
    <row r="21" spans="1:8" x14ac:dyDescent="0.25">
      <c r="A21" s="255" t="s">
        <v>103</v>
      </c>
      <c r="B21" s="239" t="s">
        <v>96</v>
      </c>
      <c r="C21" s="259" t="s">
        <v>95</v>
      </c>
      <c r="D21" s="251">
        <f>2+2</f>
        <v>4</v>
      </c>
      <c r="E21" s="259">
        <v>5423</v>
      </c>
      <c r="F21" s="240">
        <f t="shared" ref="F21:F33" si="1">D21*E21</f>
        <v>21692</v>
      </c>
      <c r="G21" s="348"/>
      <c r="H21" s="358"/>
    </row>
    <row r="22" spans="1:8" x14ac:dyDescent="0.25">
      <c r="A22" s="255" t="s">
        <v>104</v>
      </c>
      <c r="B22" s="239" t="s">
        <v>97</v>
      </c>
      <c r="C22" s="259" t="s">
        <v>95</v>
      </c>
      <c r="D22" s="251">
        <v>2</v>
      </c>
      <c r="E22" s="259">
        <v>1515</v>
      </c>
      <c r="F22" s="240">
        <f t="shared" si="1"/>
        <v>3030</v>
      </c>
      <c r="G22" s="348"/>
      <c r="H22" s="358"/>
    </row>
    <row r="23" spans="1:8" x14ac:dyDescent="0.25">
      <c r="A23" s="255" t="s">
        <v>105</v>
      </c>
      <c r="B23" s="239" t="s">
        <v>100</v>
      </c>
      <c r="C23" s="259" t="s">
        <v>95</v>
      </c>
      <c r="D23" s="251">
        <v>2</v>
      </c>
      <c r="E23" s="259">
        <v>1253</v>
      </c>
      <c r="F23" s="240">
        <f t="shared" si="1"/>
        <v>2506</v>
      </c>
      <c r="G23" s="348"/>
      <c r="H23" s="358"/>
    </row>
    <row r="24" spans="1:8" x14ac:dyDescent="0.25">
      <c r="A24" s="255" t="s">
        <v>106</v>
      </c>
      <c r="B24" s="239" t="s">
        <v>101</v>
      </c>
      <c r="C24" s="259" t="s">
        <v>95</v>
      </c>
      <c r="D24" s="251">
        <v>2</v>
      </c>
      <c r="E24" s="259">
        <v>1667</v>
      </c>
      <c r="F24" s="240">
        <f t="shared" si="1"/>
        <v>3334</v>
      </c>
      <c r="G24" s="348"/>
      <c r="H24" s="358"/>
    </row>
    <row r="25" spans="1:8" ht="15.75" thickBot="1" x14ac:dyDescent="0.3">
      <c r="A25" s="255" t="s">
        <v>107</v>
      </c>
      <c r="B25" s="249" t="s">
        <v>94</v>
      </c>
      <c r="C25" s="260" t="s">
        <v>95</v>
      </c>
      <c r="D25" s="252">
        <v>2</v>
      </c>
      <c r="E25" s="260">
        <v>1550</v>
      </c>
      <c r="F25" s="240">
        <f t="shared" si="1"/>
        <v>3100</v>
      </c>
      <c r="G25" s="349"/>
      <c r="H25" s="358"/>
    </row>
    <row r="26" spans="1:8" ht="16.5" customHeight="1" thickBot="1" x14ac:dyDescent="0.3">
      <c r="A26" s="257">
        <v>2</v>
      </c>
      <c r="B26" s="353" t="s">
        <v>87</v>
      </c>
      <c r="C26" s="354"/>
      <c r="D26" s="354"/>
      <c r="E26" s="354"/>
      <c r="F26" s="354"/>
      <c r="G26" s="355"/>
      <c r="H26" s="358"/>
    </row>
    <row r="27" spans="1:8" ht="51" customHeight="1" thickBot="1" x14ac:dyDescent="0.3">
      <c r="A27" s="244" t="s">
        <v>91</v>
      </c>
      <c r="B27" s="256" t="s">
        <v>120</v>
      </c>
      <c r="C27" s="258" t="s">
        <v>95</v>
      </c>
      <c r="D27" s="253">
        <v>2</v>
      </c>
      <c r="E27" s="258">
        <v>85000</v>
      </c>
      <c r="F27" s="248">
        <f t="shared" si="1"/>
        <v>170000</v>
      </c>
      <c r="G27" s="258">
        <f>F27</f>
        <v>170000</v>
      </c>
      <c r="H27" s="358"/>
    </row>
    <row r="28" spans="1:8" ht="16.5" customHeight="1" thickBot="1" x14ac:dyDescent="0.3">
      <c r="A28" s="257">
        <v>3</v>
      </c>
      <c r="B28" s="353" t="s">
        <v>110</v>
      </c>
      <c r="C28" s="354"/>
      <c r="D28" s="354"/>
      <c r="E28" s="354"/>
      <c r="F28" s="354"/>
      <c r="G28" s="355"/>
      <c r="H28" s="358"/>
    </row>
    <row r="29" spans="1:8" ht="30.75" thickBot="1" x14ac:dyDescent="0.3">
      <c r="A29" s="245" t="s">
        <v>89</v>
      </c>
      <c r="B29" s="242" t="s">
        <v>115</v>
      </c>
      <c r="C29" s="247" t="s">
        <v>109</v>
      </c>
      <c r="D29" s="246">
        <v>9.6</v>
      </c>
      <c r="E29" s="248">
        <v>22000</v>
      </c>
      <c r="F29" s="248">
        <f t="shared" si="1"/>
        <v>211200</v>
      </c>
      <c r="G29" s="258">
        <f>F29</f>
        <v>211200</v>
      </c>
      <c r="H29" s="358"/>
    </row>
    <row r="30" spans="1:8" ht="16.5" customHeight="1" thickBot="1" x14ac:dyDescent="0.3">
      <c r="A30" s="257">
        <v>4</v>
      </c>
      <c r="B30" s="353" t="s">
        <v>114</v>
      </c>
      <c r="C30" s="354"/>
      <c r="D30" s="354"/>
      <c r="E30" s="354"/>
      <c r="F30" s="354"/>
      <c r="G30" s="355"/>
      <c r="H30" s="358"/>
    </row>
    <row r="31" spans="1:8" ht="18.75" customHeight="1" thickBot="1" x14ac:dyDescent="0.3">
      <c r="A31" s="245" t="s">
        <v>111</v>
      </c>
      <c r="B31" s="242" t="s">
        <v>112</v>
      </c>
      <c r="C31" s="247" t="s">
        <v>113</v>
      </c>
      <c r="D31" s="254">
        <v>200</v>
      </c>
      <c r="E31" s="248">
        <v>5000</v>
      </c>
      <c r="F31" s="248">
        <f t="shared" si="1"/>
        <v>1000000</v>
      </c>
      <c r="G31" s="258">
        <f>F31</f>
        <v>1000000</v>
      </c>
      <c r="H31" s="358"/>
    </row>
    <row r="32" spans="1:8" ht="18.75" customHeight="1" thickBot="1" x14ac:dyDescent="0.3">
      <c r="A32" s="257">
        <v>5</v>
      </c>
      <c r="B32" s="363" t="s">
        <v>108</v>
      </c>
      <c r="C32" s="364"/>
      <c r="D32" s="364"/>
      <c r="E32" s="364"/>
      <c r="F32" s="364"/>
      <c r="G32" s="365"/>
      <c r="H32" s="358"/>
    </row>
    <row r="33" spans="1:8" ht="30.75" customHeight="1" thickBot="1" x14ac:dyDescent="0.3">
      <c r="A33" s="245" t="s">
        <v>116</v>
      </c>
      <c r="B33" s="272" t="s">
        <v>118</v>
      </c>
      <c r="C33" s="273" t="s">
        <v>109</v>
      </c>
      <c r="D33" s="271">
        <v>50.4</v>
      </c>
      <c r="E33" s="260">
        <v>24000</v>
      </c>
      <c r="F33" s="271">
        <f t="shared" si="1"/>
        <v>1209600</v>
      </c>
      <c r="G33" s="248">
        <f>F33</f>
        <v>1209600</v>
      </c>
      <c r="H33" s="359"/>
    </row>
    <row r="35" spans="1:8" x14ac:dyDescent="0.25">
      <c r="A35" s="13" t="s">
        <v>119</v>
      </c>
    </row>
  </sheetData>
  <mergeCells count="15">
    <mergeCell ref="A16:H16"/>
    <mergeCell ref="B19:G19"/>
    <mergeCell ref="G20:G25"/>
    <mergeCell ref="A3:H3"/>
    <mergeCell ref="H19:H33"/>
    <mergeCell ref="B32:G32"/>
    <mergeCell ref="B28:G28"/>
    <mergeCell ref="B30:G30"/>
    <mergeCell ref="B26:G26"/>
    <mergeCell ref="A1:H1"/>
    <mergeCell ref="G7:G10"/>
    <mergeCell ref="B6:G6"/>
    <mergeCell ref="B11:G11"/>
    <mergeCell ref="B2:H2"/>
    <mergeCell ref="H6:H1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"/>
  <sheetViews>
    <sheetView zoomScaleNormal="100" workbookViewId="0">
      <selection activeCell="F22" sqref="F22"/>
    </sheetView>
  </sheetViews>
  <sheetFormatPr defaultRowHeight="15" x14ac:dyDescent="0.25"/>
  <cols>
    <col min="1" max="1" width="9.140625" style="13"/>
    <col min="2" max="2" width="39" style="13" customWidth="1"/>
    <col min="3" max="3" width="9" style="13" customWidth="1"/>
    <col min="4" max="4" width="11.7109375" style="13" customWidth="1"/>
    <col min="5" max="5" width="16" style="13" customWidth="1"/>
    <col min="6" max="6" width="18" style="13" customWidth="1"/>
    <col min="7" max="7" width="17.140625" style="13" customWidth="1"/>
    <col min="8" max="8" width="17.5703125" style="13" customWidth="1"/>
    <col min="9" max="9" width="17.140625" style="13" customWidth="1"/>
    <col min="10" max="16384" width="9.140625" style="13"/>
  </cols>
  <sheetData>
    <row r="1" spans="1:9" ht="77.25" customHeight="1" thickBot="1" x14ac:dyDescent="0.3">
      <c r="A1" s="344" t="s">
        <v>130</v>
      </c>
      <c r="B1" s="345"/>
      <c r="C1" s="345"/>
      <c r="D1" s="345"/>
      <c r="E1" s="345"/>
      <c r="F1" s="345"/>
      <c r="G1" s="345"/>
      <c r="H1" s="345"/>
      <c r="I1" s="346"/>
    </row>
    <row r="2" spans="1:9" ht="15.75" thickBot="1" x14ac:dyDescent="0.3">
      <c r="B2" s="356"/>
      <c r="C2" s="356"/>
      <c r="D2" s="356"/>
      <c r="E2" s="356"/>
      <c r="F2" s="356"/>
      <c r="G2" s="356"/>
      <c r="H2" s="356"/>
      <c r="I2" s="356"/>
    </row>
    <row r="3" spans="1:9" ht="87" customHeight="1" thickBot="1" x14ac:dyDescent="0.3">
      <c r="A3" s="241" t="s">
        <v>12</v>
      </c>
      <c r="B3" s="242" t="s">
        <v>29</v>
      </c>
      <c r="C3" s="241" t="s">
        <v>90</v>
      </c>
      <c r="D3" s="242" t="s">
        <v>88</v>
      </c>
      <c r="E3" s="241" t="s">
        <v>124</v>
      </c>
      <c r="F3" s="241" t="s">
        <v>129</v>
      </c>
      <c r="G3" s="241" t="s">
        <v>128</v>
      </c>
      <c r="H3" s="241" t="s">
        <v>125</v>
      </c>
      <c r="I3" s="243" t="s">
        <v>126</v>
      </c>
    </row>
    <row r="4" spans="1:9" ht="12" customHeight="1" thickBot="1" x14ac:dyDescent="0.3">
      <c r="A4" s="261">
        <v>1</v>
      </c>
      <c r="B4" s="262">
        <v>2</v>
      </c>
      <c r="C4" s="261">
        <v>3</v>
      </c>
      <c r="D4" s="262">
        <v>4</v>
      </c>
      <c r="E4" s="261">
        <v>5</v>
      </c>
      <c r="F4" s="261">
        <v>6</v>
      </c>
      <c r="G4" s="262">
        <v>7</v>
      </c>
      <c r="H4" s="261">
        <v>8</v>
      </c>
      <c r="I4" s="263">
        <v>9</v>
      </c>
    </row>
    <row r="5" spans="1:9" ht="16.5" customHeight="1" thickBot="1" x14ac:dyDescent="0.3">
      <c r="A5" s="21">
        <v>1</v>
      </c>
      <c r="B5" s="350" t="s">
        <v>121</v>
      </c>
      <c r="C5" s="351"/>
      <c r="D5" s="351"/>
      <c r="E5" s="351"/>
      <c r="F5" s="351"/>
      <c r="G5" s="366"/>
      <c r="H5" s="352"/>
      <c r="I5" s="357">
        <f>SUM(H6,H11)</f>
        <v>0</v>
      </c>
    </row>
    <row r="6" spans="1:9" x14ac:dyDescent="0.25">
      <c r="A6" s="119" t="s">
        <v>102</v>
      </c>
      <c r="B6" s="238" t="s">
        <v>93</v>
      </c>
      <c r="C6" s="258" t="s">
        <v>95</v>
      </c>
      <c r="D6" s="250">
        <v>0</v>
      </c>
      <c r="E6" s="258">
        <v>0</v>
      </c>
      <c r="F6" s="240">
        <v>0</v>
      </c>
      <c r="G6" s="268">
        <f>D6*E6+F6</f>
        <v>0</v>
      </c>
      <c r="H6" s="367">
        <f>SUM(G6:G9,G11)</f>
        <v>0</v>
      </c>
      <c r="I6" s="358"/>
    </row>
    <row r="7" spans="1:9" x14ac:dyDescent="0.25">
      <c r="A7" s="255" t="s">
        <v>103</v>
      </c>
      <c r="B7" s="239" t="s">
        <v>96</v>
      </c>
      <c r="C7" s="259" t="s">
        <v>95</v>
      </c>
      <c r="D7" s="251">
        <v>0</v>
      </c>
      <c r="E7" s="259">
        <v>0</v>
      </c>
      <c r="F7" s="240">
        <v>0</v>
      </c>
      <c r="G7" s="269">
        <f t="shared" ref="G7:G9" si="0">D7*E7+F7</f>
        <v>0</v>
      </c>
      <c r="H7" s="368"/>
      <c r="I7" s="358"/>
    </row>
    <row r="8" spans="1:9" x14ac:dyDescent="0.25">
      <c r="A8" s="255" t="s">
        <v>104</v>
      </c>
      <c r="B8" s="239" t="s">
        <v>97</v>
      </c>
      <c r="C8" s="259" t="s">
        <v>95</v>
      </c>
      <c r="D8" s="251">
        <v>0</v>
      </c>
      <c r="E8" s="259">
        <v>0</v>
      </c>
      <c r="F8" s="240">
        <v>0</v>
      </c>
      <c r="G8" s="269">
        <f t="shared" si="0"/>
        <v>0</v>
      </c>
      <c r="H8" s="368"/>
      <c r="I8" s="358"/>
    </row>
    <row r="9" spans="1:9" ht="15.75" thickBot="1" x14ac:dyDescent="0.3">
      <c r="A9" s="255" t="s">
        <v>105</v>
      </c>
      <c r="B9" s="249" t="s">
        <v>94</v>
      </c>
      <c r="C9" s="260" t="s">
        <v>95</v>
      </c>
      <c r="D9" s="252">
        <v>0</v>
      </c>
      <c r="E9" s="260">
        <v>0</v>
      </c>
      <c r="F9" s="264">
        <v>0</v>
      </c>
      <c r="G9" s="270">
        <f t="shared" si="0"/>
        <v>0</v>
      </c>
      <c r="H9" s="369"/>
      <c r="I9" s="358"/>
    </row>
    <row r="10" spans="1:9" ht="16.5" customHeight="1" thickBot="1" x14ac:dyDescent="0.3">
      <c r="A10" s="257">
        <v>2</v>
      </c>
      <c r="B10" s="353" t="s">
        <v>87</v>
      </c>
      <c r="C10" s="354"/>
      <c r="D10" s="354"/>
      <c r="E10" s="354"/>
      <c r="F10" s="354"/>
      <c r="G10" s="370"/>
      <c r="H10" s="355"/>
      <c r="I10" s="358"/>
    </row>
    <row r="11" spans="1:9" ht="45" customHeight="1" thickBot="1" x14ac:dyDescent="0.3">
      <c r="A11" s="245" t="s">
        <v>91</v>
      </c>
      <c r="B11" s="242" t="s">
        <v>120</v>
      </c>
      <c r="C11" s="248" t="s">
        <v>95</v>
      </c>
      <c r="D11" s="254">
        <v>0</v>
      </c>
      <c r="E11" s="248">
        <v>0</v>
      </c>
      <c r="F11" s="248">
        <v>0</v>
      </c>
      <c r="G11" s="248">
        <f>D11*E11+F11</f>
        <v>0</v>
      </c>
      <c r="H11" s="248">
        <f>SUM(G11)</f>
        <v>0</v>
      </c>
      <c r="I11" s="359"/>
    </row>
  </sheetData>
  <mergeCells count="6">
    <mergeCell ref="A1:I1"/>
    <mergeCell ref="B2:I2"/>
    <mergeCell ref="B5:H5"/>
    <mergeCell ref="I5:I11"/>
    <mergeCell ref="H6:H9"/>
    <mergeCell ref="B10:H1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9"/>
  <sheetViews>
    <sheetView tabSelected="1" zoomScaleNormal="100" workbookViewId="0">
      <selection activeCell="G21" sqref="G21"/>
    </sheetView>
  </sheetViews>
  <sheetFormatPr defaultRowHeight="15" x14ac:dyDescent="0.25"/>
  <cols>
    <col min="1" max="1" width="9.140625" style="13"/>
    <col min="2" max="2" width="39" style="13" customWidth="1"/>
    <col min="3" max="3" width="9" style="13" customWidth="1"/>
    <col min="4" max="4" width="11.7109375" style="13" customWidth="1"/>
    <col min="5" max="6" width="16" style="13" customWidth="1"/>
    <col min="7" max="7" width="17.140625" style="13" customWidth="1"/>
    <col min="8" max="8" width="17.5703125" style="13" customWidth="1"/>
    <col min="9" max="9" width="17.140625" style="13" customWidth="1"/>
    <col min="10" max="16384" width="9.140625" style="13"/>
  </cols>
  <sheetData>
    <row r="1" spans="1:9" ht="77.25" customHeight="1" thickBot="1" x14ac:dyDescent="0.3">
      <c r="A1" s="344" t="s">
        <v>131</v>
      </c>
      <c r="B1" s="345"/>
      <c r="C1" s="345"/>
      <c r="D1" s="345"/>
      <c r="E1" s="345"/>
      <c r="F1" s="345"/>
      <c r="G1" s="345"/>
      <c r="H1" s="345"/>
      <c r="I1" s="346"/>
    </row>
    <row r="2" spans="1:9" ht="15.75" thickBot="1" x14ac:dyDescent="0.3">
      <c r="B2" s="356"/>
      <c r="C2" s="356"/>
      <c r="D2" s="356"/>
      <c r="E2" s="356"/>
      <c r="F2" s="356"/>
      <c r="G2" s="356"/>
      <c r="H2" s="356"/>
      <c r="I2" s="356"/>
    </row>
    <row r="3" spans="1:9" ht="75.75" customHeight="1" thickBot="1" x14ac:dyDescent="0.3">
      <c r="A3" s="241" t="s">
        <v>12</v>
      </c>
      <c r="B3" s="242" t="s">
        <v>29</v>
      </c>
      <c r="C3" s="241" t="s">
        <v>90</v>
      </c>
      <c r="D3" s="242" t="s">
        <v>88</v>
      </c>
      <c r="E3" s="241" t="s">
        <v>124</v>
      </c>
      <c r="F3" s="241" t="s">
        <v>129</v>
      </c>
      <c r="G3" s="241" t="s">
        <v>128</v>
      </c>
      <c r="H3" s="241" t="s">
        <v>125</v>
      </c>
      <c r="I3" s="243" t="s">
        <v>126</v>
      </c>
    </row>
    <row r="4" spans="1:9" ht="12" customHeight="1" thickBot="1" x14ac:dyDescent="0.3">
      <c r="A4" s="261">
        <v>1</v>
      </c>
      <c r="B4" s="262">
        <v>2</v>
      </c>
      <c r="C4" s="261">
        <v>3</v>
      </c>
      <c r="D4" s="262">
        <v>4</v>
      </c>
      <c r="E4" s="261">
        <v>5</v>
      </c>
      <c r="F4" s="261">
        <v>6</v>
      </c>
      <c r="G4" s="262">
        <v>7</v>
      </c>
      <c r="H4" s="261">
        <v>8</v>
      </c>
      <c r="I4" s="263">
        <v>9</v>
      </c>
    </row>
    <row r="5" spans="1:9" ht="16.5" customHeight="1" thickBot="1" x14ac:dyDescent="0.3">
      <c r="A5" s="21">
        <v>1</v>
      </c>
      <c r="B5" s="350" t="s">
        <v>121</v>
      </c>
      <c r="C5" s="351"/>
      <c r="D5" s="351"/>
      <c r="E5" s="351"/>
      <c r="F5" s="351"/>
      <c r="G5" s="351"/>
      <c r="H5" s="352"/>
      <c r="I5" s="357">
        <f>SUM(H6,H13,H15,H17,H19)</f>
        <v>0</v>
      </c>
    </row>
    <row r="6" spans="1:9" x14ac:dyDescent="0.25">
      <c r="A6" s="119" t="s">
        <v>102</v>
      </c>
      <c r="B6" s="238" t="s">
        <v>93</v>
      </c>
      <c r="C6" s="258" t="s">
        <v>95</v>
      </c>
      <c r="D6" s="250">
        <v>0</v>
      </c>
      <c r="E6" s="258">
        <v>0</v>
      </c>
      <c r="F6" s="268">
        <v>0</v>
      </c>
      <c r="G6" s="240">
        <f>D6*E6+F6</f>
        <v>0</v>
      </c>
      <c r="H6" s="347">
        <f>SUM(G6:G11)</f>
        <v>0</v>
      </c>
      <c r="I6" s="358"/>
    </row>
    <row r="7" spans="1:9" x14ac:dyDescent="0.25">
      <c r="A7" s="255" t="s">
        <v>103</v>
      </c>
      <c r="B7" s="239" t="s">
        <v>96</v>
      </c>
      <c r="C7" s="259" t="s">
        <v>95</v>
      </c>
      <c r="D7" s="251">
        <v>0</v>
      </c>
      <c r="E7" s="259">
        <v>0</v>
      </c>
      <c r="F7" s="267">
        <v>0</v>
      </c>
      <c r="G7" s="240">
        <f t="shared" ref="G7:G11" si="0">D7*E7+F7</f>
        <v>0</v>
      </c>
      <c r="H7" s="348"/>
      <c r="I7" s="358"/>
    </row>
    <row r="8" spans="1:9" x14ac:dyDescent="0.25">
      <c r="A8" s="255" t="s">
        <v>104</v>
      </c>
      <c r="B8" s="239" t="s">
        <v>97</v>
      </c>
      <c r="C8" s="259" t="s">
        <v>95</v>
      </c>
      <c r="D8" s="251">
        <v>0</v>
      </c>
      <c r="E8" s="259">
        <v>0</v>
      </c>
      <c r="F8" s="267">
        <v>0</v>
      </c>
      <c r="G8" s="240">
        <f t="shared" si="0"/>
        <v>0</v>
      </c>
      <c r="H8" s="348"/>
      <c r="I8" s="358"/>
    </row>
    <row r="9" spans="1:9" x14ac:dyDescent="0.25">
      <c r="A9" s="255" t="s">
        <v>105</v>
      </c>
      <c r="B9" s="239" t="s">
        <v>100</v>
      </c>
      <c r="C9" s="259" t="s">
        <v>95</v>
      </c>
      <c r="D9" s="251">
        <v>0</v>
      </c>
      <c r="E9" s="259">
        <v>0</v>
      </c>
      <c r="F9" s="267">
        <v>0</v>
      </c>
      <c r="G9" s="240">
        <f t="shared" si="0"/>
        <v>0</v>
      </c>
      <c r="H9" s="348"/>
      <c r="I9" s="358"/>
    </row>
    <row r="10" spans="1:9" x14ac:dyDescent="0.25">
      <c r="A10" s="255" t="s">
        <v>106</v>
      </c>
      <c r="B10" s="239" t="s">
        <v>101</v>
      </c>
      <c r="C10" s="259" t="s">
        <v>95</v>
      </c>
      <c r="D10" s="251">
        <v>0</v>
      </c>
      <c r="E10" s="259">
        <v>0</v>
      </c>
      <c r="F10" s="267">
        <v>0</v>
      </c>
      <c r="G10" s="240">
        <f t="shared" si="0"/>
        <v>0</v>
      </c>
      <c r="H10" s="348"/>
      <c r="I10" s="358"/>
    </row>
    <row r="11" spans="1:9" ht="15.75" thickBot="1" x14ac:dyDescent="0.3">
      <c r="A11" s="255" t="s">
        <v>107</v>
      </c>
      <c r="B11" s="249" t="s">
        <v>94</v>
      </c>
      <c r="C11" s="260" t="s">
        <v>95</v>
      </c>
      <c r="D11" s="252">
        <v>0</v>
      </c>
      <c r="E11" s="260">
        <v>0</v>
      </c>
      <c r="F11" s="266">
        <v>0</v>
      </c>
      <c r="G11" s="240">
        <f t="shared" si="0"/>
        <v>0</v>
      </c>
      <c r="H11" s="349"/>
      <c r="I11" s="358"/>
    </row>
    <row r="12" spans="1:9" ht="16.5" customHeight="1" thickBot="1" x14ac:dyDescent="0.3">
      <c r="A12" s="257">
        <v>2</v>
      </c>
      <c r="B12" s="353" t="s">
        <v>87</v>
      </c>
      <c r="C12" s="354"/>
      <c r="D12" s="354"/>
      <c r="E12" s="354"/>
      <c r="F12" s="354"/>
      <c r="G12" s="354"/>
      <c r="H12" s="355"/>
      <c r="I12" s="358"/>
    </row>
    <row r="13" spans="1:9" ht="51" customHeight="1" thickBot="1" x14ac:dyDescent="0.3">
      <c r="A13" s="244" t="s">
        <v>91</v>
      </c>
      <c r="B13" s="256" t="s">
        <v>120</v>
      </c>
      <c r="C13" s="258" t="s">
        <v>95</v>
      </c>
      <c r="D13" s="253">
        <v>0</v>
      </c>
      <c r="E13" s="258">
        <v>0</v>
      </c>
      <c r="F13" s="265">
        <v>0</v>
      </c>
      <c r="G13" s="248">
        <f>D13*E13+F13</f>
        <v>0</v>
      </c>
      <c r="H13" s="258">
        <f>G13</f>
        <v>0</v>
      </c>
      <c r="I13" s="358"/>
    </row>
    <row r="14" spans="1:9" ht="16.5" customHeight="1" thickBot="1" x14ac:dyDescent="0.3">
      <c r="A14" s="257">
        <v>3</v>
      </c>
      <c r="B14" s="353" t="s">
        <v>110</v>
      </c>
      <c r="C14" s="354"/>
      <c r="D14" s="354"/>
      <c r="E14" s="354"/>
      <c r="F14" s="354"/>
      <c r="G14" s="354"/>
      <c r="H14" s="355"/>
      <c r="I14" s="358"/>
    </row>
    <row r="15" spans="1:9" ht="30.75" thickBot="1" x14ac:dyDescent="0.3">
      <c r="A15" s="245" t="s">
        <v>89</v>
      </c>
      <c r="B15" s="242" t="s">
        <v>115</v>
      </c>
      <c r="C15" s="247" t="s">
        <v>109</v>
      </c>
      <c r="D15" s="246">
        <v>0</v>
      </c>
      <c r="E15" s="248">
        <v>0</v>
      </c>
      <c r="F15" s="248">
        <v>0</v>
      </c>
      <c r="G15" s="248">
        <f>D15*E15+F15</f>
        <v>0</v>
      </c>
      <c r="H15" s="258">
        <f>G15</f>
        <v>0</v>
      </c>
      <c r="I15" s="358"/>
    </row>
    <row r="16" spans="1:9" ht="16.5" customHeight="1" thickBot="1" x14ac:dyDescent="0.3">
      <c r="A16" s="257">
        <v>4</v>
      </c>
      <c r="B16" s="353" t="s">
        <v>114</v>
      </c>
      <c r="C16" s="354"/>
      <c r="D16" s="354"/>
      <c r="E16" s="354"/>
      <c r="F16" s="354"/>
      <c r="G16" s="354"/>
      <c r="H16" s="355"/>
      <c r="I16" s="358"/>
    </row>
    <row r="17" spans="1:9" ht="18.75" customHeight="1" thickBot="1" x14ac:dyDescent="0.3">
      <c r="A17" s="245" t="s">
        <v>111</v>
      </c>
      <c r="B17" s="242" t="s">
        <v>112</v>
      </c>
      <c r="C17" s="247" t="s">
        <v>113</v>
      </c>
      <c r="D17" s="254">
        <v>0</v>
      </c>
      <c r="E17" s="248">
        <v>0</v>
      </c>
      <c r="F17" s="248">
        <v>0</v>
      </c>
      <c r="G17" s="248">
        <f>D17*E17+F17</f>
        <v>0</v>
      </c>
      <c r="H17" s="258">
        <f>G17</f>
        <v>0</v>
      </c>
      <c r="I17" s="358"/>
    </row>
    <row r="18" spans="1:9" ht="18.75" customHeight="1" thickBot="1" x14ac:dyDescent="0.3">
      <c r="A18" s="257">
        <v>5</v>
      </c>
      <c r="B18" s="363" t="s">
        <v>108</v>
      </c>
      <c r="C18" s="364"/>
      <c r="D18" s="364"/>
      <c r="E18" s="364"/>
      <c r="F18" s="364"/>
      <c r="G18" s="364"/>
      <c r="H18" s="365"/>
      <c r="I18" s="358"/>
    </row>
    <row r="19" spans="1:9" ht="30.75" customHeight="1" thickBot="1" x14ac:dyDescent="0.3">
      <c r="A19" s="245" t="s">
        <v>116</v>
      </c>
      <c r="B19" s="272" t="s">
        <v>118</v>
      </c>
      <c r="C19" s="273" t="s">
        <v>109</v>
      </c>
      <c r="D19" s="271">
        <v>0</v>
      </c>
      <c r="E19" s="260">
        <v>0</v>
      </c>
      <c r="F19" s="248">
        <v>0</v>
      </c>
      <c r="G19" s="271">
        <f>D19*E19+F19</f>
        <v>0</v>
      </c>
      <c r="H19" s="248">
        <f>G19</f>
        <v>0</v>
      </c>
      <c r="I19" s="359"/>
    </row>
  </sheetData>
  <mergeCells count="9">
    <mergeCell ref="B16:H16"/>
    <mergeCell ref="B18:H18"/>
    <mergeCell ref="A1:I1"/>
    <mergeCell ref="B2:I2"/>
    <mergeCell ref="B5:H5"/>
    <mergeCell ref="I5:I19"/>
    <mergeCell ref="H6:H11"/>
    <mergeCell ref="B12:H12"/>
    <mergeCell ref="B14:H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к 18.03.2020</vt:lpstr>
      <vt:lpstr>к 18.03.2020 г.</vt:lpstr>
      <vt:lpstr>Лист2</vt:lpstr>
      <vt:lpstr>КГКУ КрУДор (пример.)</vt:lpstr>
      <vt:lpstr>Вед. объ. переход. тип. покрыт.</vt:lpstr>
      <vt:lpstr>Вед. объ. капитал. тип. покрыт.</vt:lpstr>
      <vt:lpstr>'к 18.03.2020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2020-03-25T01:51:40Z</dcterms:modified>
</cp:coreProperties>
</file>